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12045"/>
  </bookViews>
  <sheets>
    <sheet name="титул" sheetId="1" r:id="rId1"/>
    <sheet name="таблица 1" sheetId="2" r:id="rId2"/>
    <sheet name="таблица 2" sheetId="3" r:id="rId3"/>
    <sheet name="таблица 3" sheetId="4" r:id="rId4"/>
    <sheet name="задания" sheetId="5" r:id="rId5"/>
    <sheet name="мероприятия" sheetId="6" r:id="rId6"/>
  </sheet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8" i="3"/>
  <c r="D11"/>
  <c r="D12"/>
  <c r="G18" l="1"/>
  <c r="G8" s="1"/>
  <c r="M6" l="1"/>
  <c r="P6"/>
  <c r="S6" s="1"/>
  <c r="M19" l="1"/>
  <c r="P19" s="1"/>
  <c r="S19" l="1"/>
  <c r="K38"/>
  <c r="L38" s="1"/>
  <c r="D7" l="1"/>
  <c r="D40" l="1"/>
  <c r="D37" s="1"/>
  <c r="V19" l="1"/>
  <c r="Y19" s="1"/>
  <c r="AB19" s="1"/>
  <c r="AE19" s="1"/>
  <c r="V6" l="1"/>
  <c r="Y6" s="1"/>
  <c r="AB6" s="1"/>
  <c r="AE6" s="1"/>
  <c r="J18" l="1"/>
  <c r="M18" s="1"/>
  <c r="P18" s="1"/>
  <c r="S18" s="1"/>
  <c r="V18" s="1"/>
  <c r="Y18" s="1"/>
  <c r="AB18" s="1"/>
  <c r="AE18" s="1"/>
  <c r="E61" i="4"/>
  <c r="E55"/>
  <c r="E49"/>
  <c r="E43"/>
  <c r="E37"/>
  <c r="E31"/>
  <c r="E25"/>
  <c r="E19"/>
  <c r="E13"/>
  <c r="N38" i="3" l="1"/>
  <c r="O38" s="1"/>
  <c r="Q38" s="1"/>
  <c r="R38" s="1"/>
  <c r="T38" s="1"/>
  <c r="U38" s="1"/>
  <c r="W38" s="1"/>
  <c r="X38" s="1"/>
  <c r="Z38" s="1"/>
  <c r="AA38" s="1"/>
  <c r="AC38" s="1"/>
  <c r="AD38" s="1"/>
  <c r="AF38" s="1"/>
  <c r="AG38" s="1"/>
  <c r="A59" i="4" l="1"/>
  <c r="A53"/>
  <c r="A47"/>
  <c r="A41"/>
  <c r="A35"/>
  <c r="A29"/>
  <c r="A23"/>
  <c r="A17"/>
  <c r="A11"/>
  <c r="F39" i="3"/>
  <c r="F40" s="1"/>
  <c r="E39"/>
  <c r="E40" s="1"/>
  <c r="AE39"/>
  <c r="AG39" s="1"/>
  <c r="AG40" s="1"/>
  <c r="AB39"/>
  <c r="AB40" s="1"/>
  <c r="Y39"/>
  <c r="AA39" s="1"/>
  <c r="AA40" s="1"/>
  <c r="V39"/>
  <c r="V40" s="1"/>
  <c r="S39"/>
  <c r="U39" s="1"/>
  <c r="U40" s="1"/>
  <c r="P39"/>
  <c r="R39" s="1"/>
  <c r="R40" s="1"/>
  <c r="M39"/>
  <c r="J39"/>
  <c r="J40" s="1"/>
  <c r="G39"/>
  <c r="I39" l="1"/>
  <c r="I40" s="1"/>
  <c r="G40"/>
  <c r="G37" s="1"/>
  <c r="I37" s="1"/>
  <c r="K37" s="1"/>
  <c r="J20" i="4" s="1"/>
  <c r="O39" i="3"/>
  <c r="O40" s="1"/>
  <c r="M40"/>
  <c r="M37" s="1"/>
  <c r="O37" s="1"/>
  <c r="Q37" s="1"/>
  <c r="J32" i="4" s="1"/>
  <c r="AD39" i="3"/>
  <c r="AD40" s="1"/>
  <c r="AC39"/>
  <c r="AC40" s="1"/>
  <c r="P40"/>
  <c r="P37" s="1"/>
  <c r="R37" s="1"/>
  <c r="T37" s="1"/>
  <c r="J38" i="4" s="1"/>
  <c r="Q39" i="3"/>
  <c r="Q40" s="1"/>
  <c r="Y40"/>
  <c r="K39"/>
  <c r="K40" s="1"/>
  <c r="W39"/>
  <c r="W40" s="1"/>
  <c r="L39"/>
  <c r="L40" s="1"/>
  <c r="X39"/>
  <c r="X40" s="1"/>
  <c r="H39"/>
  <c r="H40" s="1"/>
  <c r="N39"/>
  <c r="N40" s="1"/>
  <c r="T39"/>
  <c r="T40" s="1"/>
  <c r="Z39"/>
  <c r="Z40" s="1"/>
  <c r="AF39"/>
  <c r="AF40" s="1"/>
  <c r="AE40"/>
  <c r="S40"/>
  <c r="T15" i="4"/>
  <c r="T51" s="1"/>
  <c r="T14"/>
  <c r="T26" s="1"/>
  <c r="T9"/>
  <c r="T63" s="1"/>
  <c r="T8"/>
  <c r="N63"/>
  <c r="N62"/>
  <c r="N57"/>
  <c r="N56"/>
  <c r="N51"/>
  <c r="N50"/>
  <c r="N45"/>
  <c r="N44"/>
  <c r="N39"/>
  <c r="N38"/>
  <c r="N33"/>
  <c r="N32"/>
  <c r="N27"/>
  <c r="N26"/>
  <c r="N21"/>
  <c r="N20"/>
  <c r="N15"/>
  <c r="N14"/>
  <c r="N9"/>
  <c r="N8"/>
  <c r="J37" i="3"/>
  <c r="L37" s="1"/>
  <c r="N37" s="1"/>
  <c r="J26" i="4" s="1"/>
  <c r="F37" i="3"/>
  <c r="H37" s="1"/>
  <c r="J14" i="4" s="1"/>
  <c r="Q38" l="1"/>
  <c r="T10"/>
  <c r="T58" s="1"/>
  <c r="J27"/>
  <c r="Q27" s="1"/>
  <c r="Q32"/>
  <c r="Q26"/>
  <c r="W26" s="1"/>
  <c r="Q20"/>
  <c r="Q14"/>
  <c r="W14" s="1"/>
  <c r="J15"/>
  <c r="Q15" s="1"/>
  <c r="W15" s="1"/>
  <c r="J9"/>
  <c r="Q9" s="1"/>
  <c r="W9" s="1"/>
  <c r="J21"/>
  <c r="Q21" s="1"/>
  <c r="J33"/>
  <c r="Q33" s="1"/>
  <c r="T57"/>
  <c r="T56"/>
  <c r="T62"/>
  <c r="T21"/>
  <c r="T50"/>
  <c r="T16"/>
  <c r="T46" s="1"/>
  <c r="T45"/>
  <c r="T20"/>
  <c r="T39"/>
  <c r="T44"/>
  <c r="T33"/>
  <c r="T38"/>
  <c r="T27"/>
  <c r="T32"/>
  <c r="E37" i="3"/>
  <c r="J8" i="4" s="1"/>
  <c r="Q8" s="1"/>
  <c r="W8" s="1"/>
  <c r="W38" l="1"/>
  <c r="W16"/>
  <c r="W32"/>
  <c r="W27"/>
  <c r="W28" s="1"/>
  <c r="T64"/>
  <c r="T52"/>
  <c r="W20"/>
  <c r="T40"/>
  <c r="W10"/>
  <c r="W33"/>
  <c r="W21"/>
  <c r="C4" i="2"/>
  <c r="T22" i="4"/>
  <c r="T28"/>
  <c r="T34"/>
  <c r="W34" l="1"/>
  <c r="W22"/>
  <c r="P8" i="3"/>
  <c r="M8"/>
  <c r="J8"/>
  <c r="S8" l="1"/>
  <c r="S37"/>
  <c r="U37" s="1"/>
  <c r="V37"/>
  <c r="X37" s="1"/>
  <c r="Z37" l="1"/>
  <c r="J50" i="4" s="1"/>
  <c r="Q50" s="1"/>
  <c r="W50" s="1"/>
  <c r="J45"/>
  <c r="Q45" s="1"/>
  <c r="W45" s="1"/>
  <c r="W37" i="3"/>
  <c r="J44" i="4" s="1"/>
  <c r="Q44" s="1"/>
  <c r="W44" s="1"/>
  <c r="J39"/>
  <c r="Q39" s="1"/>
  <c r="W39" s="1"/>
  <c r="W40" s="1"/>
  <c r="Y37" i="3"/>
  <c r="AA37" s="1"/>
  <c r="V8"/>
  <c r="G13"/>
  <c r="J13"/>
  <c r="M13"/>
  <c r="P13"/>
  <c r="S13"/>
  <c r="V13"/>
  <c r="Y13"/>
  <c r="AB13"/>
  <c r="AE13"/>
  <c r="D13"/>
  <c r="G10"/>
  <c r="G11" s="1"/>
  <c r="G12" s="1"/>
  <c r="J10"/>
  <c r="J11" s="1"/>
  <c r="J12" s="1"/>
  <c r="M10"/>
  <c r="M11" s="1"/>
  <c r="M12" s="1"/>
  <c r="P10"/>
  <c r="P11" s="1"/>
  <c r="P12" s="1"/>
  <c r="S10"/>
  <c r="S11" s="1"/>
  <c r="S12" s="1"/>
  <c r="V10"/>
  <c r="Y10"/>
  <c r="AB10"/>
  <c r="AE10"/>
  <c r="D10"/>
  <c r="D22"/>
  <c r="G22"/>
  <c r="J22"/>
  <c r="M22"/>
  <c r="P22"/>
  <c r="S22"/>
  <c r="V22"/>
  <c r="Y22"/>
  <c r="AB22"/>
  <c r="AE22"/>
  <c r="D34"/>
  <c r="D36" s="1"/>
  <c r="G34"/>
  <c r="G36" s="1"/>
  <c r="J34"/>
  <c r="J36" s="1"/>
  <c r="M34"/>
  <c r="M36" s="1"/>
  <c r="P34"/>
  <c r="P36" s="1"/>
  <c r="S34"/>
  <c r="S36" s="1"/>
  <c r="V34"/>
  <c r="V36" s="1"/>
  <c r="Y7"/>
  <c r="V7"/>
  <c r="S7"/>
  <c r="P7"/>
  <c r="M7"/>
  <c r="J7"/>
  <c r="G7"/>
  <c r="W6"/>
  <c r="X6" s="1"/>
  <c r="X34" s="1"/>
  <c r="X36" s="1"/>
  <c r="T6"/>
  <c r="T34" s="1"/>
  <c r="T36" s="1"/>
  <c r="Q6"/>
  <c r="R6" s="1"/>
  <c r="R34" s="1"/>
  <c r="R36" s="1"/>
  <c r="N6"/>
  <c r="O6" s="1"/>
  <c r="O34" s="1"/>
  <c r="O36" s="1"/>
  <c r="K6"/>
  <c r="K34" s="1"/>
  <c r="K36" s="1"/>
  <c r="H6"/>
  <c r="I6" s="1"/>
  <c r="I34" s="1"/>
  <c r="I36" s="1"/>
  <c r="E6"/>
  <c r="E34" s="1"/>
  <c r="E36" s="1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D46"/>
  <c r="W46" i="4" l="1"/>
  <c r="Z6" i="3"/>
  <c r="AA6" s="1"/>
  <c r="AA34" s="1"/>
  <c r="AA36" s="1"/>
  <c r="Y34"/>
  <c r="Y36" s="1"/>
  <c r="V11"/>
  <c r="V12" s="1"/>
  <c r="AC37"/>
  <c r="J56" i="4" s="1"/>
  <c r="Q56" s="1"/>
  <c r="W56" s="1"/>
  <c r="J51"/>
  <c r="Q51" s="1"/>
  <c r="W51" s="1"/>
  <c r="W52" s="1"/>
  <c r="Y8" i="3"/>
  <c r="AB37"/>
  <c r="AD37" s="1"/>
  <c r="W34"/>
  <c r="W36" s="1"/>
  <c r="U6"/>
  <c r="U34" s="1"/>
  <c r="U36" s="1"/>
  <c r="Q34"/>
  <c r="Q36" s="1"/>
  <c r="N34"/>
  <c r="N36" s="1"/>
  <c r="L6"/>
  <c r="L34" s="1"/>
  <c r="L36" s="1"/>
  <c r="H34"/>
  <c r="H36" s="1"/>
  <c r="F6"/>
  <c r="F34" s="1"/>
  <c r="F36" s="1"/>
  <c r="Z34" l="1"/>
  <c r="Z36" s="1"/>
  <c r="Y11"/>
  <c r="Y12" s="1"/>
  <c r="AF37"/>
  <c r="J62" i="4" s="1"/>
  <c r="Q62" s="1"/>
  <c r="W62" s="1"/>
  <c r="J57"/>
  <c r="Q57" s="1"/>
  <c r="W57" s="1"/>
  <c r="W58" s="1"/>
  <c r="AB8" i="3"/>
  <c r="AB34"/>
  <c r="AB36" s="1"/>
  <c r="AC6"/>
  <c r="AB7"/>
  <c r="AB11" l="1"/>
  <c r="AB12" s="1"/>
  <c r="AD6"/>
  <c r="AD34" s="1"/>
  <c r="AD36" s="1"/>
  <c r="AC34"/>
  <c r="AC36" s="1"/>
  <c r="AE8"/>
  <c r="AE37"/>
  <c r="AG37" s="1"/>
  <c r="J63" i="4" s="1"/>
  <c r="Q63" s="1"/>
  <c r="W63" s="1"/>
  <c r="W64" s="1"/>
  <c r="AF6" i="3"/>
  <c r="AE34"/>
  <c r="AE36" s="1"/>
  <c r="AE7"/>
  <c r="AE11" l="1"/>
  <c r="AE12" s="1"/>
  <c r="AG6"/>
  <c r="AG34" s="1"/>
  <c r="AG36" s="1"/>
  <c r="AF34"/>
  <c r="AF36" s="1"/>
</calcChain>
</file>

<file path=xl/sharedStrings.xml><?xml version="1.0" encoding="utf-8"?>
<sst xmlns="http://schemas.openxmlformats.org/spreadsheetml/2006/main" count="267" uniqueCount="178">
  <si>
    <r>
      <rPr>
        <sz val="72"/>
        <rFont val="Calibri"/>
        <family val="2"/>
      </rPr>
      <t>Финансовая модель</t>
    </r>
  </si>
  <si>
    <r>
      <rPr>
        <sz val="9"/>
        <rFont val="Times New Roman"/>
        <family val="1"/>
      </rPr>
      <t>№ п/п</t>
    </r>
  </si>
  <si>
    <r>
      <rPr>
        <sz val="9"/>
        <rFont val="Times New Roman"/>
        <family val="1"/>
      </rPr>
      <t>Год</t>
    </r>
  </si>
  <si>
    <r>
      <rPr>
        <sz val="9"/>
        <rFont val="Times New Roman"/>
        <family val="1"/>
      </rPr>
      <t>Базовый уровень операционных расходов, тыс.руб.</t>
    </r>
  </si>
  <si>
    <r>
      <rPr>
        <sz val="9"/>
        <rFont val="Times New Roman"/>
        <family val="1"/>
      </rPr>
      <t xml:space="preserve">Индекс эффективности операционных расходов,
</t>
    </r>
    <r>
      <rPr>
        <sz val="9"/>
        <rFont val="Times New Roman"/>
        <family val="1"/>
      </rPr>
      <t>%</t>
    </r>
  </si>
  <si>
    <r>
      <rPr>
        <sz val="9"/>
        <rFont val="Times New Roman"/>
        <family val="1"/>
      </rPr>
      <t>Уровень потерь воды, %</t>
    </r>
  </si>
  <si>
    <r>
      <rPr>
        <sz val="9"/>
        <rFont val="Times New Roman"/>
        <family val="1"/>
      </rPr>
      <t>Уровень нормативной прибыли, %</t>
    </r>
  </si>
  <si>
    <r>
      <rPr>
        <sz val="9"/>
        <rFont val="Times New Roman"/>
        <family val="1"/>
      </rPr>
      <t>Удельный расход электрической энергии, кВт. ч/куб.м</t>
    </r>
  </si>
  <si>
    <r>
      <rPr>
        <sz val="9"/>
        <rFont val="Times New Roman"/>
        <family val="1"/>
      </rPr>
      <t>-</t>
    </r>
  </si>
  <si>
    <r>
      <rPr>
        <sz val="8"/>
        <rFont val="Times New Roman"/>
        <family val="1"/>
      </rPr>
      <t>N п/п</t>
    </r>
  </si>
  <si>
    <r>
      <rPr>
        <sz val="8"/>
        <rFont val="Times New Roman"/>
        <family val="1"/>
      </rPr>
      <t>Наименование</t>
    </r>
  </si>
  <si>
    <r>
      <rPr>
        <sz val="8"/>
        <rFont val="Times New Roman"/>
        <family val="1"/>
      </rPr>
      <t>Единица измерений</t>
    </r>
  </si>
  <si>
    <r>
      <rPr>
        <sz val="8"/>
        <rFont val="Times New Roman"/>
        <family val="1"/>
      </rPr>
      <t>Всего</t>
    </r>
  </si>
  <si>
    <r>
      <rPr>
        <sz val="8"/>
        <rFont val="Times New Roman"/>
        <family val="1"/>
      </rPr>
      <t>I пол.</t>
    </r>
  </si>
  <si>
    <r>
      <rPr>
        <sz val="8"/>
        <rFont val="Times New Roman"/>
        <family val="1"/>
      </rPr>
      <t>II пол.</t>
    </r>
  </si>
  <si>
    <r>
      <rPr>
        <b/>
        <sz val="8"/>
        <rFont val="Times New Roman"/>
        <family val="1"/>
      </rPr>
      <t>Необходимая валовая выручка</t>
    </r>
  </si>
  <si>
    <r>
      <rPr>
        <sz val="7"/>
        <rFont val="Times New Roman"/>
        <family val="1"/>
      </rPr>
      <t>тыс. руб.</t>
    </r>
  </si>
  <si>
    <r>
      <rPr>
        <b/>
        <sz val="8"/>
        <rFont val="Times New Roman"/>
        <family val="1"/>
      </rPr>
      <t>Текущие расходы</t>
    </r>
  </si>
  <si>
    <r>
      <rPr>
        <b/>
        <sz val="8"/>
        <rFont val="Times New Roman"/>
        <family val="1"/>
      </rPr>
      <t>Операционные расходы</t>
    </r>
  </si>
  <si>
    <r>
      <rPr>
        <sz val="7"/>
        <rFont val="Times New Roman"/>
        <family val="1"/>
      </rPr>
      <t>индекс эффективности расходов</t>
    </r>
  </si>
  <si>
    <r>
      <rPr>
        <b/>
        <sz val="8"/>
        <rFont val="Times New Roman"/>
        <family val="1"/>
      </rPr>
      <t>индекс потребительских цен</t>
    </r>
  </si>
  <si>
    <r>
      <rPr>
        <sz val="7"/>
        <rFont val="Times New Roman"/>
        <family val="1"/>
      </rPr>
      <t>индекс количества активов</t>
    </r>
  </si>
  <si>
    <r>
      <rPr>
        <b/>
        <sz val="8"/>
        <rFont val="Times New Roman"/>
        <family val="1"/>
      </rPr>
      <t>Расходы на электрическую энергию</t>
    </r>
  </si>
  <si>
    <r>
      <rPr>
        <b/>
        <sz val="8"/>
        <rFont val="Times New Roman"/>
        <family val="1"/>
      </rPr>
      <t>Неподконтрольные расходы, в том числе</t>
    </r>
  </si>
  <si>
    <r>
      <rPr>
        <sz val="7"/>
        <rFont val="Times New Roman"/>
        <family val="1"/>
      </rPr>
      <t>возврат займов и кредитов</t>
    </r>
  </si>
  <si>
    <r>
      <rPr>
        <sz val="7"/>
        <rFont val="Times New Roman"/>
        <family val="1"/>
      </rPr>
      <t>проценты по займам и кредитам</t>
    </r>
  </si>
  <si>
    <r>
      <rPr>
        <b/>
        <sz val="8"/>
        <rFont val="Times New Roman"/>
        <family val="1"/>
      </rPr>
      <t>Амортизация</t>
    </r>
  </si>
  <si>
    <r>
      <rPr>
        <b/>
        <sz val="8"/>
        <rFont val="Times New Roman"/>
        <family val="1"/>
      </rPr>
      <t>Нормативная прибыль</t>
    </r>
  </si>
  <si>
    <r>
      <rPr>
        <sz val="8"/>
        <rFont val="Times New Roman"/>
        <family val="1"/>
      </rPr>
      <t>Иные экономически обоснованные расходы на социальные нужды, в соответствии с пунктом 86 настоящих Методических указаний</t>
    </r>
  </si>
  <si>
    <r>
      <rPr>
        <b/>
        <sz val="8"/>
        <rFont val="Times New Roman"/>
        <family val="1"/>
      </rPr>
      <t>Расчетная предпринимательская прибыль гарантирующей организации</t>
    </r>
  </si>
  <si>
    <r>
      <rPr>
        <sz val="7"/>
        <rFont val="Times New Roman"/>
        <family val="1"/>
      </rPr>
      <t>Корректировка НВВ</t>
    </r>
  </si>
  <si>
    <r>
      <rPr>
        <sz val="7"/>
        <rFont val="Times New Roman"/>
        <family val="1"/>
      </rPr>
      <t>Отклонение фактически достигнутого объема поданной воды или принятых сточных вод</t>
    </r>
  </si>
  <si>
    <r>
      <rPr>
        <sz val="7"/>
        <rFont val="Times New Roman"/>
        <family val="1"/>
      </rPr>
      <t>Отклонение фактических значений индекса потребительских цен и других индексов, предусмотренных прогнозом социально- экономического развития Российской Федерации</t>
    </r>
  </si>
  <si>
    <r>
      <rPr>
        <sz val="7"/>
        <rFont val="Times New Roman"/>
        <family val="1"/>
      </rPr>
      <t>Отклонение фактически достигнутого уровня неподконтрольных расходов</t>
    </r>
  </si>
  <si>
    <r>
      <rPr>
        <sz val="7"/>
        <rFont val="Times New Roman"/>
        <family val="1"/>
      </rPr>
      <t>Ввод объектов системы водоснабжения и (или) водоотведения в эксплуатацию и изменение утвержденной инвестиционной программы</t>
    </r>
  </si>
  <si>
    <r>
      <rPr>
        <sz val="7"/>
        <rFont val="Times New Roman"/>
        <family val="1"/>
      </rPr>
      <t xml:space="preserve">Степень исполнения регулируемой организацией обязательств по созданию и (или) реконструкции объектов концессионного соглашения, по эксплуатации объектов по договору аренды централизованных систем горячего водоснабжения, холодного водоснабжения и (или) водоотведения, отдельных объектов таких систем, находящихся в государственной или муниципальной собственности, по реализации инвестиционной программы, производственной программы при недостижении регулируемой организацией утвержденных плановых значений показателей надежности и качества объектов
</t>
    </r>
    <r>
      <rPr>
        <sz val="7"/>
        <rFont val="Times New Roman"/>
        <family val="1"/>
      </rPr>
      <t>централизованных систем водоснабжения и (или) водоотведения</t>
    </r>
  </si>
  <si>
    <r>
      <rPr>
        <sz val="7"/>
        <rFont val="Times New Roman"/>
        <family val="1"/>
      </rPr>
      <t>Изменение доходности долгосрочных государственных обязательств</t>
    </r>
  </si>
  <si>
    <r>
      <rPr>
        <b/>
        <sz val="8"/>
        <rFont val="Times New Roman"/>
        <family val="1"/>
      </rPr>
      <t>Итого НВВ для расчета тарифа</t>
    </r>
  </si>
  <si>
    <r>
      <rPr>
        <b/>
        <sz val="8"/>
        <rFont val="Times New Roman"/>
        <family val="1"/>
      </rPr>
      <t>Сглаживание</t>
    </r>
  </si>
  <si>
    <r>
      <rPr>
        <b/>
        <sz val="8"/>
        <rFont val="Times New Roman"/>
        <family val="1"/>
      </rPr>
      <t>Итого НВВ со сглаживанием</t>
    </r>
  </si>
  <si>
    <r>
      <rPr>
        <b/>
        <sz val="8"/>
        <rFont val="Times New Roman"/>
        <family val="1"/>
      </rPr>
      <t>Тариф на водоснабжение (водоотведение) ЭОТ</t>
    </r>
  </si>
  <si>
    <r>
      <rPr>
        <sz val="7"/>
        <rFont val="Times New Roman"/>
        <family val="1"/>
      </rPr>
      <t>руб./куб. м</t>
    </r>
  </si>
  <si>
    <r>
      <rPr>
        <b/>
        <sz val="8"/>
        <rFont val="Times New Roman"/>
        <family val="1"/>
      </rPr>
      <t>Тариф на водоснабжение для категории абонентов «население» (без НДС)</t>
    </r>
  </si>
  <si>
    <r>
      <rPr>
        <b/>
        <sz val="8"/>
        <rFont val="Times New Roman"/>
        <family val="1"/>
      </rPr>
      <t>Объем водоснабжения по категории абонентов «население»</t>
    </r>
  </si>
  <si>
    <r>
      <rPr>
        <sz val="7"/>
        <rFont val="Times New Roman"/>
        <family val="1"/>
      </rPr>
      <t>тыс. куб. м</t>
    </r>
  </si>
  <si>
    <r>
      <rPr>
        <b/>
        <sz val="8"/>
        <rFont val="Times New Roman"/>
        <family val="1"/>
      </rPr>
      <t>Объем водоснабжения (водоотведения) ВСЕГО</t>
    </r>
  </si>
  <si>
    <r>
      <rPr>
        <b/>
        <sz val="8"/>
        <rFont val="Times New Roman"/>
        <family val="1"/>
      </rPr>
      <t>Темп роста тарифа ЭОТ</t>
    </r>
  </si>
  <si>
    <r>
      <rPr>
        <sz val="7"/>
        <rFont val="Times New Roman"/>
        <family val="1"/>
      </rPr>
      <t>%</t>
    </r>
  </si>
  <si>
    <r>
      <rPr>
        <sz val="12"/>
        <rFont val="Times New Roman"/>
        <family val="1"/>
      </rPr>
      <t>Задание  и  мероприятия  по  созданию  и  (или)  реконструкции  объекта  концессионного  соглашения  направлены  на  повышение</t>
    </r>
  </si>
  <si>
    <r>
      <rPr>
        <b/>
        <sz val="12"/>
        <rFont val="Times New Roman"/>
        <family val="1"/>
      </rPr>
      <t>1.   Задание.</t>
    </r>
  </si>
  <si>
    <r>
      <rPr>
        <sz val="12"/>
        <rFont val="Times New Roman"/>
        <family val="1"/>
      </rPr>
      <t>№п/п</t>
    </r>
  </si>
  <si>
    <r>
      <rPr>
        <sz val="12"/>
        <rFont val="Times New Roman"/>
        <family val="1"/>
      </rPr>
      <t>Наименование мероприятий</t>
    </r>
  </si>
  <si>
    <r>
      <rPr>
        <sz val="12"/>
        <rFont val="Times New Roman"/>
        <family val="1"/>
      </rPr>
      <t>Обоснование реализации мероприятий</t>
    </r>
  </si>
  <si>
    <r>
      <rPr>
        <sz val="12"/>
        <rFont val="Times New Roman"/>
        <family val="1"/>
      </rPr>
      <t>Технологические показатели</t>
    </r>
  </si>
  <si>
    <r>
      <rPr>
        <sz val="12"/>
        <rFont val="Times New Roman"/>
        <family val="1"/>
      </rPr>
      <t xml:space="preserve">1.1 Приборный учет воды и электроэнергии;
</t>
    </r>
    <r>
      <rPr>
        <sz val="12"/>
        <rFont val="Times New Roman"/>
        <family val="1"/>
      </rPr>
      <t xml:space="preserve">1.2 Установка требуемой защиты работы электрооборудования;
</t>
    </r>
    <r>
      <rPr>
        <sz val="12"/>
        <rFont val="Times New Roman"/>
        <family val="1"/>
      </rPr>
      <t xml:space="preserve">1.3 Установка автоматики регулирования заполнения водой башни
</t>
    </r>
    <r>
      <rPr>
        <sz val="12"/>
        <rFont val="Times New Roman"/>
        <family val="1"/>
      </rPr>
      <t>1.4 Установка электрощитовой</t>
    </r>
  </si>
  <si>
    <r>
      <rPr>
        <sz val="12"/>
        <rFont val="Times New Roman"/>
        <family val="1"/>
      </rPr>
      <t xml:space="preserve">1) ФЗ от 23.11.2009 г. № 261-ФЗ «Об
</t>
    </r>
    <r>
      <rPr>
        <sz val="12"/>
        <rFont val="Times New Roman"/>
        <family val="1"/>
      </rPr>
      <t xml:space="preserve">энергосбережении и
</t>
    </r>
    <r>
      <rPr>
        <sz val="12"/>
        <rFont val="Times New Roman"/>
        <family val="1"/>
      </rPr>
      <t xml:space="preserve">о повышении энергетической эффективности и о внесении изменений в отдельные законодательные акты РФ» (в редакции от 29.07.2016 г.).
</t>
    </r>
    <r>
      <rPr>
        <sz val="12"/>
        <rFont val="Times New Roman"/>
        <family val="1"/>
      </rPr>
      <t xml:space="preserve">2) Правила устройства электроустановок (ПУЭ)
</t>
    </r>
    <r>
      <rPr>
        <sz val="12"/>
        <rFont val="Times New Roman"/>
        <family val="1"/>
      </rPr>
      <t xml:space="preserve">3) Правила технической эксплуатации электроустановок потребителей (ПТЭЭП),
</t>
    </r>
    <r>
      <rPr>
        <sz val="12"/>
        <rFont val="Times New Roman"/>
        <family val="1"/>
      </rPr>
      <t>а также эксплуатационных режимов работы</t>
    </r>
  </si>
  <si>
    <r>
      <rPr>
        <b/>
        <sz val="12"/>
        <rFont val="Times New Roman"/>
        <family val="1"/>
      </rPr>
      <t>№ п/п</t>
    </r>
  </si>
  <si>
    <r>
      <rPr>
        <b/>
        <sz val="12"/>
        <rFont val="Times New Roman"/>
        <family val="1"/>
      </rPr>
      <t>Наименование объекта</t>
    </r>
  </si>
  <si>
    <r>
      <rPr>
        <b/>
        <sz val="12"/>
        <rFont val="Times New Roman"/>
        <family val="1"/>
      </rPr>
      <t>Описание мероприятия</t>
    </r>
  </si>
  <si>
    <r>
      <rPr>
        <b/>
        <sz val="12"/>
        <rFont val="Times New Roman"/>
        <family val="1"/>
      </rPr>
      <t>Срок реализации мероприятия</t>
    </r>
  </si>
  <si>
    <r>
      <rPr>
        <b/>
        <sz val="12"/>
        <rFont val="Times New Roman"/>
        <family val="1"/>
      </rPr>
      <t>Стоимость мероприятий (тыс. руб.)</t>
    </r>
  </si>
  <si>
    <r>
      <rPr>
        <b/>
        <sz val="12"/>
        <rFont val="Times New Roman"/>
        <family val="1"/>
      </rPr>
      <t>Источники финансирования</t>
    </r>
  </si>
  <si>
    <r>
      <rPr>
        <sz val="12"/>
        <rFont val="Times New Roman"/>
        <family val="1"/>
      </rPr>
      <t>1.Установка комплексной системы учета  электроэнергии и добычи воды; 2.Установка электрощитовой</t>
    </r>
  </si>
  <si>
    <r>
      <rPr>
        <sz val="12"/>
        <rFont val="Times New Roman"/>
        <family val="1"/>
      </rPr>
      <t>Плата концедента*</t>
    </r>
  </si>
  <si>
    <t>2024 г.</t>
  </si>
  <si>
    <t>2025 г.</t>
  </si>
  <si>
    <t>2026 г.</t>
  </si>
  <si>
    <t>2027 г.</t>
  </si>
  <si>
    <t>2028 г.</t>
  </si>
  <si>
    <t>2029 г.</t>
  </si>
  <si>
    <t>2030 г.</t>
  </si>
  <si>
    <t>1.1.3.3</t>
  </si>
  <si>
    <t>1.1</t>
  </si>
  <si>
    <t>1.1.1</t>
  </si>
  <si>
    <t>1.1.1.1</t>
  </si>
  <si>
    <t>1.1.1.2</t>
  </si>
  <si>
    <t>1.1.1.3</t>
  </si>
  <si>
    <t>1.1.2</t>
  </si>
  <si>
    <t>1.1.3</t>
  </si>
  <si>
    <t>1.1.3.1</t>
  </si>
  <si>
    <t>1.2</t>
  </si>
  <si>
    <t>водный налог</t>
  </si>
  <si>
    <t>1.3</t>
  </si>
  <si>
    <t>1.3.1</t>
  </si>
  <si>
    <t>1.4</t>
  </si>
  <si>
    <t>2.1</t>
  </si>
  <si>
    <t>2.2</t>
  </si>
  <si>
    <t>2.3</t>
  </si>
  <si>
    <t>2.4</t>
  </si>
  <si>
    <t>2.5</t>
  </si>
  <si>
    <t>2.6</t>
  </si>
  <si>
    <t>№ п/п</t>
  </si>
  <si>
    <t>Наименование услуги</t>
  </si>
  <si>
    <t>Тариф для населения, руб.</t>
  </si>
  <si>
    <t>Разница в тарифах, руб.</t>
  </si>
  <si>
    <t>Объем услуг по населению, тыс. куб. м</t>
  </si>
  <si>
    <t>Выпадающая сумма доходов, тыс. руб.</t>
  </si>
  <si>
    <t>Водоснабжение 2022 год</t>
  </si>
  <si>
    <t>с 01.01.2022 г. по 30.06.2022 г.</t>
  </si>
  <si>
    <t>с 01.07.2022 г. по 31.12.2022 г.</t>
  </si>
  <si>
    <t>Итого на 2022 год</t>
  </si>
  <si>
    <t>Водоснабжение 2023 год</t>
  </si>
  <si>
    <t>с 01.01.2023 г. по 30.06.2023 г.</t>
  </si>
  <si>
    <t>с 01.07.2023 г. по 31.12.2023 г.</t>
  </si>
  <si>
    <t>Итого на 2023 год</t>
  </si>
  <si>
    <t>Водоснабжение 2024 год</t>
  </si>
  <si>
    <t>Водоснабжение 2025 год</t>
  </si>
  <si>
    <t>Водоснабжение 2026 год</t>
  </si>
  <si>
    <t>с 01.01.2024 г. по 30.06.2024 г.</t>
  </si>
  <si>
    <t>с 01.07.2024 г. по 31.12.2024 г.</t>
  </si>
  <si>
    <t>с 01.01.2025 г. по 30.06.2025 г.</t>
  </si>
  <si>
    <t>с 01.07.2025 г. по 31.12.2025 г.</t>
  </si>
  <si>
    <t>с 01.01.2026 г. по 30.06.2026 г.</t>
  </si>
  <si>
    <t>с 01.07.2026 г. по 31.12.2026 г.</t>
  </si>
  <si>
    <t>Итого на 2024 год</t>
  </si>
  <si>
    <t>Итого на 2025 год</t>
  </si>
  <si>
    <t>Итого на 2026 год</t>
  </si>
  <si>
    <t>Водоснабжение 2027 год</t>
  </si>
  <si>
    <t>с 01.01.2027 г. по 30.06.2027 г.</t>
  </si>
  <si>
    <t>с 01.07.2027 г. по 31.12.2027 г.</t>
  </si>
  <si>
    <t>с 01.01.2028 г. по 30.06.2028 г.</t>
  </si>
  <si>
    <t>с 01.07.2028 г. по 31.12.2028 г.</t>
  </si>
  <si>
    <t>с 01.01.2029 г. по 30.06.2029 г.</t>
  </si>
  <si>
    <t>с 01.07.2029 г. по 31.12.2029 г.</t>
  </si>
  <si>
    <t>Водоснабжение 2028 год</t>
  </si>
  <si>
    <t>Водоснабжение 2029 год</t>
  </si>
  <si>
    <r>
      <t>ЗАДАНИЕ И ОСНОВНЫЕ МЕРОПРИЯТИЯ ПО РЕКОНСТРУКЦИИ</t>
    </r>
    <r>
      <rPr>
        <b/>
        <sz val="12"/>
        <rFont val="Times New Roman"/>
        <family val="1"/>
        <charset val="204"/>
      </rPr>
      <t xml:space="preserve"> ОБЪЕКТА СОГЛАШЕНИЯ</t>
    </r>
  </si>
  <si>
    <r>
      <rPr>
        <sz val="12"/>
        <rFont val="Times New Roman"/>
        <family val="1"/>
      </rPr>
      <t>-Требуемый индикатор для определения технологических и коммерческих потерь воды и электроэнергии;
- Повышение надежности ресурса работы как погружного насоса, так и вспомогательного оборудования;
- Ликвидация потерь воды от переливов и поддержка требуемого давления в сети водопровода;
- Создание требуемых эксплуатационных условий для электрооборудования, средств автоматики и связи;
- Контроль электроемкости водоснабжения, дистанционного снятия показателей расхода воды и электроэнергии.         Возможность         управления</t>
    </r>
    <r>
      <rPr>
        <sz val="10"/>
        <color rgb="FF000000"/>
        <rFont val="Times New Roman"/>
        <family val="1"/>
        <charset val="204"/>
      </rPr>
      <t xml:space="preserve"> погружным насосом с единого пульта управления</t>
    </r>
  </si>
  <si>
    <t>2023 год</t>
  </si>
  <si>
    <t>9</t>
  </si>
  <si>
    <t>Капитальные расходы</t>
  </si>
  <si>
    <t>10</t>
  </si>
  <si>
    <t>Источники покрытия капитальных расходов</t>
  </si>
  <si>
    <t>10.1</t>
  </si>
  <si>
    <t>Амортизация</t>
  </si>
  <si>
    <t>10.2</t>
  </si>
  <si>
    <t>Чистая прибыль</t>
  </si>
  <si>
    <t>11</t>
  </si>
  <si>
    <t>Превышение (+), недостаток (-)</t>
  </si>
  <si>
    <t>12</t>
  </si>
  <si>
    <t>Плата концедента</t>
  </si>
  <si>
    <t>1.1.3.2</t>
  </si>
  <si>
    <t>оплата труда производственного персонала</t>
  </si>
  <si>
    <t>отчисления на социальные нужны</t>
  </si>
  <si>
    <t>горюче-смазочные материалы</t>
  </si>
  <si>
    <t>ремонтные расходы</t>
  </si>
  <si>
    <t>административные расходы</t>
  </si>
  <si>
    <t>общехозяйственные расходы</t>
  </si>
  <si>
    <t>Водоснабжение 2030 год</t>
  </si>
  <si>
    <t>с 01.01.2030 г. по 30.06.2030 г.</t>
  </si>
  <si>
    <t>с 01.07.2030 г. по 31.12.2030 г.</t>
  </si>
  <si>
    <t>Итого на 2030 год</t>
  </si>
  <si>
    <t>Итого на 2029 год</t>
  </si>
  <si>
    <t>Итого на 2028 год</t>
  </si>
  <si>
    <t>Итого на 2027 год</t>
  </si>
  <si>
    <t>ЭОТ,
руб.</t>
  </si>
  <si>
    <t>2022 г.</t>
  </si>
  <si>
    <t>2023 г.</t>
  </si>
  <si>
    <t>2031 г.</t>
  </si>
  <si>
    <t>Водоснабжение 2031 год</t>
  </si>
  <si>
    <t>с 01.01.2031 г. по 30.06.2031 г.</t>
  </si>
  <si>
    <t>с 01.07.2031 г. по 31.12.2031 г.</t>
  </si>
  <si>
    <t>Итого на 2031 год</t>
  </si>
  <si>
    <t>2022 год</t>
  </si>
  <si>
    <r>
      <t>Основным направлением по реконструкции Объекта концессионного соглашения является снижение электроемкости добычи воды и</t>
    </r>
    <r>
      <rPr>
        <sz val="12"/>
        <rFont val="Times New Roman"/>
        <family val="1"/>
        <charset val="204"/>
      </rPr>
      <t xml:space="preserve"> выполнение обязательных технических мероприятий на 2022 – 2023 годы:</t>
    </r>
  </si>
  <si>
    <r>
      <rPr>
        <b/>
        <sz val="14"/>
        <rFont val="Times New Roman"/>
        <family val="1"/>
        <charset val="204"/>
      </rPr>
      <t>Таблица 3 - Расчет возмещения разницы в тарифах на питьевую воду за счет бюджетных средств на 2022-2031</t>
    </r>
    <r>
      <rPr>
        <b/>
        <sz val="14"/>
        <color rgb="FF000000"/>
        <rFont val="Times New Roman"/>
        <family val="1"/>
        <charset val="204"/>
      </rPr>
      <t xml:space="preserve"> годы.</t>
    </r>
  </si>
  <si>
    <t>Настоящее задание сформировано на основе акта технического обследования систем водоснабжения, проведенного ФГБОУ ВО «Юго- Западный государственный университет» и разработанных методических основ по эффективности использования электроэнергии для добычи питьевой воды.</t>
  </si>
  <si>
    <r>
      <rPr>
        <sz val="36"/>
        <rFont val="Calibri"/>
        <family val="2"/>
      </rPr>
      <t xml:space="preserve">концессионного соглашения в отношении объектов централизованной системы водоснабжения, находящихся на территории </t>
    </r>
    <r>
      <rPr>
        <b/>
        <sz val="36"/>
        <rFont val="Calibri"/>
        <family val="2"/>
        <charset val="204"/>
      </rPr>
      <t xml:space="preserve">Большесолдатского, Волоконского, Любостанского, Саморядовского, Сторожевского, Нижнегридинского сельсовета Большесолдатского района </t>
    </r>
    <r>
      <rPr>
        <sz val="10"/>
        <rFont val="Times New Roman"/>
        <family val="1"/>
        <charset val="204"/>
      </rPr>
      <t xml:space="preserve"> </t>
    </r>
    <r>
      <rPr>
        <sz val="36"/>
        <rFont val="Calibri"/>
        <family val="2"/>
        <charset val="204"/>
        <scheme val="minor"/>
      </rPr>
      <t>Курской области</t>
    </r>
  </si>
  <si>
    <t>Таблица 2 - Расчет тарифа на питьевую воду, на территории муниципальных образований «Большесолдатский, Волоконский, Любостанский, Саморядовский, Сторожевский, Нижнегридинский сельсовет» Большесолдатского района Курской области на 2022-2031 годы</t>
  </si>
  <si>
    <t>В связи с установлением тарифов  на питьевую воду для населения  ниже уровня экономически обоснованных тарифов возмещение разницы в тарифах на 2022-2023 годы за счет бюджетных средств согласно Порядку предоставления субсидий организациям, оказывающим услуги теплоснабжения, газоснабжения (в том числе бытового газа в баллонах), холодного и горячего водоснабжения, водоотведения, в области обращения с твердыми коммунальными отходами, на возмещение части недополученных доходов в связи с применением государственных регулируемых цен (тарифов) при оказании услуг населению, утвержденному постановлением Администрации Курской области от 18.02.2021 г. № 147-па, составит 4702,01 тыс. рублей. Расчет представлен в Таблице 3.</t>
  </si>
  <si>
    <t>Большесолдатский район</t>
  </si>
  <si>
    <t>Большесолдатский, Волоконский, Любостанский, Саморядовский, Сторожевский, Нижнегридинский сельсовет</t>
  </si>
  <si>
    <t>энергетической   эффективности   системы   водоснабжения   Большесолдатского, Волоконского, Любостанского, Саморядовского, Сторожевского, Нижнегридинского   сельсовета  Большесолдатского   района   путем   внедрения   системы автоматического управления насосным оборудованием.</t>
  </si>
  <si>
    <t>Водозаборная скважина Курская область,   р-н Большесолдатский,
с/с Большесолдатский, с Большое Солдатское (Советская)</t>
  </si>
  <si>
    <t>Водозаборная скважина  Курская область,  р-н Большесолдатский,
с/с Большесолдатский, с.Большое Солдатское (40 лет Победы)</t>
  </si>
  <si>
    <t>Таблица 1 – Долгосрочные параметры регулирования тарифов, определяемые на 2022-2031 годы на территории муниципальных образований «Большесолдатский, Волоконский, Любостанский, Саморяддовский, Сторожевский, Нижнегридинский сельсовет» Большесолдатского района Курской области при установлении тарифов на питьевую воду с использованием метода индексации (письмо Комитета по тарифам и ценам Курской области от 11.10.2021 года №10.3-05-10/2127 (дополнение от 14.10.2021 г. №10.3-05-10/2169)</t>
  </si>
  <si>
    <t>*Плата  Концедента  выплачивается  в  форме  субсидии,  предоставляемой  из  бюджета  муниципального района "Большесолдатский район" Курской области в соответствии с условиями и сроками, предусмотренными Концессионным соглашением.</t>
  </si>
  <si>
    <t>Основные мероприятия по реконструкции объекта концессионного соглашения и источники финансирования.</t>
  </si>
</sst>
</file>

<file path=xl/styles.xml><?xml version="1.0" encoding="utf-8"?>
<styleSheet xmlns="http://schemas.openxmlformats.org/spreadsheetml/2006/main">
  <numFmts count="4">
    <numFmt numFmtId="164" formatCode="###0;###0"/>
    <numFmt numFmtId="165" formatCode="###0.00;###0.00"/>
    <numFmt numFmtId="166" formatCode="###0.0;###0.0"/>
    <numFmt numFmtId="167" formatCode="#,##0;#,##0"/>
  </numFmts>
  <fonts count="33">
    <font>
      <sz val="10"/>
      <color rgb="FF000000"/>
      <name val="Times New Roman"/>
      <charset val="204"/>
    </font>
    <font>
      <sz val="72"/>
      <name val="Calibri"/>
      <family val="2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2"/>
    </font>
    <font>
      <sz val="8"/>
      <name val="Times New Roman"/>
      <family val="1"/>
      <charset val="204"/>
    </font>
    <font>
      <sz val="8"/>
      <color rgb="FF000000"/>
      <name val="Times New Roman"/>
      <family val="2"/>
    </font>
    <font>
      <b/>
      <sz val="8"/>
      <name val="Times New Roman"/>
      <family val="1"/>
      <charset val="204"/>
    </font>
    <font>
      <sz val="7"/>
      <name val="Times New Roman"/>
      <family val="1"/>
      <charset val="204"/>
    </font>
    <font>
      <sz val="7"/>
      <color rgb="FF000000"/>
      <name val="Times New Roman"/>
      <family val="2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2"/>
    </font>
    <font>
      <sz val="72"/>
      <name val="Calibri"/>
      <family val="2"/>
    </font>
    <font>
      <sz val="36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Times New Roman"/>
      <family val="2"/>
      <charset val="204"/>
    </font>
    <font>
      <b/>
      <sz val="36"/>
      <name val="Calibri"/>
      <family val="2"/>
      <charset val="204"/>
    </font>
    <font>
      <sz val="36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B7DEE8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top" wrapText="1"/>
    </xf>
    <xf numFmtId="165" fontId="3" fillId="0" borderId="4" xfId="0" applyNumberFormat="1" applyFont="1" applyFill="1" applyBorder="1" applyAlignment="1">
      <alignment horizontal="center" vertical="top" wrapText="1"/>
    </xf>
    <xf numFmtId="166" fontId="3" fillId="0" borderId="4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top"/>
    </xf>
    <xf numFmtId="49" fontId="5" fillId="0" borderId="4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166" fontId="14" fillId="0" borderId="4" xfId="0" applyNumberFormat="1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164" fontId="14" fillId="0" borderId="4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top"/>
    </xf>
    <xf numFmtId="0" fontId="9" fillId="0" borderId="4" xfId="0" applyFont="1" applyFill="1" applyBorder="1" applyAlignment="1">
      <alignment vertical="center" wrapText="1"/>
    </xf>
    <xf numFmtId="2" fontId="11" fillId="0" borderId="4" xfId="0" applyNumberFormat="1" applyFont="1" applyFill="1" applyBorder="1" applyAlignment="1">
      <alignment horizontal="center" vertical="center" wrapText="1"/>
    </xf>
    <xf numFmtId="2" fontId="10" fillId="0" borderId="4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left" vertical="top"/>
    </xf>
    <xf numFmtId="0" fontId="23" fillId="0" borderId="0" xfId="0" applyFont="1" applyFill="1" applyBorder="1" applyAlignment="1">
      <alignment horizontal="left" vertical="top"/>
    </xf>
    <xf numFmtId="2" fontId="27" fillId="3" borderId="4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2" fontId="5" fillId="3" borderId="4" xfId="0" applyNumberFormat="1" applyFont="1" applyFill="1" applyBorder="1" applyAlignment="1">
      <alignment horizontal="center" vertical="center" wrapText="1"/>
    </xf>
    <xf numFmtId="2" fontId="27" fillId="0" borderId="4" xfId="0" applyNumberFormat="1" applyFont="1" applyFill="1" applyBorder="1" applyAlignment="1">
      <alignment horizontal="center" vertical="center" wrapText="1"/>
    </xf>
    <xf numFmtId="2" fontId="27" fillId="2" borderId="4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Border="1" applyAlignment="1">
      <alignment horizontal="left" vertical="top"/>
    </xf>
    <xf numFmtId="2" fontId="0" fillId="3" borderId="4" xfId="0" applyNumberForma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left" vertical="top" wrapText="1"/>
    </xf>
    <xf numFmtId="0" fontId="31" fillId="0" borderId="0" xfId="0" applyFont="1" applyFill="1" applyBorder="1" applyAlignment="1">
      <alignment horizontal="left" vertical="top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top" wrapText="1"/>
    </xf>
    <xf numFmtId="0" fontId="18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66" fontId="10" fillId="0" borderId="4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165" fontId="11" fillId="0" borderId="4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49" fontId="24" fillId="0" borderId="1" xfId="0" applyNumberFormat="1" applyFont="1" applyFill="1" applyBorder="1" applyAlignment="1">
      <alignment horizontal="left" vertical="top" wrapText="1"/>
    </xf>
    <xf numFmtId="49" fontId="24" fillId="0" borderId="2" xfId="0" applyNumberFormat="1" applyFont="1" applyFill="1" applyBorder="1" applyAlignment="1">
      <alignment horizontal="left" vertical="top" wrapText="1"/>
    </xf>
    <xf numFmtId="49" fontId="24" fillId="0" borderId="3" xfId="0" applyNumberFormat="1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167" fontId="14" fillId="0" borderId="1" xfId="0" applyNumberFormat="1" applyFont="1" applyFill="1" applyBorder="1" applyAlignment="1">
      <alignment horizontal="left" vertical="top" wrapText="1"/>
    </xf>
    <xf numFmtId="167" fontId="14" fillId="0" borderId="2" xfId="0" applyNumberFormat="1" applyFont="1" applyFill="1" applyBorder="1" applyAlignment="1">
      <alignment horizontal="left" vertical="top" wrapText="1"/>
    </xf>
    <xf numFmtId="167" fontId="14" fillId="0" borderId="3" xfId="0" applyNumberFormat="1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left" vertical="top" wrapText="1"/>
    </xf>
    <xf numFmtId="0" fontId="22" fillId="0" borderId="5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tabSelected="1" workbookViewId="0">
      <selection sqref="A1:A2"/>
    </sheetView>
  </sheetViews>
  <sheetFormatPr defaultColWidth="8.6640625" defaultRowHeight="12.75"/>
  <cols>
    <col min="1" max="1" width="175" customWidth="1"/>
  </cols>
  <sheetData>
    <row r="1" spans="1:1" ht="92.25">
      <c r="A1" s="1" t="s">
        <v>0</v>
      </c>
    </row>
    <row r="2" spans="1:1" ht="282" customHeight="1">
      <c r="A2" s="32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selection sqref="A1:G1"/>
    </sheetView>
  </sheetViews>
  <sheetFormatPr defaultRowHeight="12.75"/>
  <cols>
    <col min="3" max="3" width="22" customWidth="1"/>
    <col min="4" max="4" width="25.6640625" customWidth="1"/>
    <col min="5" max="5" width="24.33203125" customWidth="1"/>
    <col min="6" max="6" width="24.6640625" customWidth="1"/>
    <col min="7" max="7" width="49.33203125" customWidth="1"/>
  </cols>
  <sheetData>
    <row r="1" spans="1:7" ht="79.5" customHeight="1">
      <c r="A1" s="45" t="s">
        <v>175</v>
      </c>
      <c r="B1" s="46"/>
      <c r="C1" s="46"/>
      <c r="D1" s="46"/>
      <c r="E1" s="46"/>
      <c r="F1" s="46"/>
      <c r="G1" s="46"/>
    </row>
    <row r="2" spans="1:7" ht="18.95" customHeight="1"/>
    <row r="3" spans="1:7" ht="36">
      <c r="A3" s="5" t="s">
        <v>1</v>
      </c>
      <c r="B3" s="5" t="s">
        <v>2</v>
      </c>
      <c r="C3" s="5" t="s">
        <v>3</v>
      </c>
      <c r="D3" s="6" t="s">
        <v>4</v>
      </c>
      <c r="E3" s="5" t="s">
        <v>5</v>
      </c>
      <c r="F3" s="5" t="s">
        <v>6</v>
      </c>
      <c r="G3" s="5" t="s">
        <v>7</v>
      </c>
    </row>
    <row r="4" spans="1:7" ht="14.1" customHeight="1">
      <c r="A4" s="47">
        <v>1</v>
      </c>
      <c r="B4" s="7">
        <v>2022</v>
      </c>
      <c r="C4" s="41">
        <f>'таблица 2'!$D$8</f>
        <v>6092.2</v>
      </c>
      <c r="D4" s="9">
        <v>1</v>
      </c>
      <c r="E4" s="8">
        <v>10</v>
      </c>
      <c r="F4" s="9">
        <v>0</v>
      </c>
      <c r="G4" s="8">
        <v>2.16</v>
      </c>
    </row>
    <row r="5" spans="1:7" ht="12.95" customHeight="1">
      <c r="A5" s="48"/>
      <c r="B5" s="7">
        <v>2023</v>
      </c>
      <c r="C5" s="10" t="s">
        <v>8</v>
      </c>
      <c r="D5" s="9">
        <v>1</v>
      </c>
      <c r="E5" s="8">
        <v>10</v>
      </c>
      <c r="F5" s="9">
        <v>0</v>
      </c>
      <c r="G5" s="8">
        <v>2.16</v>
      </c>
    </row>
    <row r="6" spans="1:7" ht="12.95" customHeight="1">
      <c r="A6" s="48"/>
      <c r="B6" s="7">
        <v>2024</v>
      </c>
      <c r="C6" s="10" t="s">
        <v>8</v>
      </c>
      <c r="D6" s="9">
        <v>1</v>
      </c>
      <c r="E6" s="8">
        <v>10</v>
      </c>
      <c r="F6" s="9">
        <v>0</v>
      </c>
      <c r="G6" s="8">
        <v>2.16</v>
      </c>
    </row>
    <row r="7" spans="1:7" ht="12.95" customHeight="1">
      <c r="A7" s="48"/>
      <c r="B7" s="7">
        <v>2025</v>
      </c>
      <c r="C7" s="10" t="s">
        <v>8</v>
      </c>
      <c r="D7" s="9">
        <v>1</v>
      </c>
      <c r="E7" s="8">
        <v>10</v>
      </c>
      <c r="F7" s="9">
        <v>0</v>
      </c>
      <c r="G7" s="8">
        <v>2.16</v>
      </c>
    </row>
    <row r="8" spans="1:7" ht="14.1" customHeight="1">
      <c r="A8" s="48"/>
      <c r="B8" s="7">
        <v>2026</v>
      </c>
      <c r="C8" s="10" t="s">
        <v>8</v>
      </c>
      <c r="D8" s="9">
        <v>1</v>
      </c>
      <c r="E8" s="8">
        <v>10</v>
      </c>
      <c r="F8" s="9">
        <v>0</v>
      </c>
      <c r="G8" s="8">
        <v>2.16</v>
      </c>
    </row>
    <row r="9" spans="1:7" ht="12.95" customHeight="1">
      <c r="A9" s="48"/>
      <c r="B9" s="7">
        <v>2027</v>
      </c>
      <c r="C9" s="10" t="s">
        <v>8</v>
      </c>
      <c r="D9" s="9">
        <v>1</v>
      </c>
      <c r="E9" s="8">
        <v>10</v>
      </c>
      <c r="F9" s="9">
        <v>0</v>
      </c>
      <c r="G9" s="8">
        <v>2.16</v>
      </c>
    </row>
    <row r="10" spans="1:7" ht="12.95" customHeight="1">
      <c r="A10" s="48"/>
      <c r="B10" s="7">
        <v>2028</v>
      </c>
      <c r="C10" s="10" t="s">
        <v>8</v>
      </c>
      <c r="D10" s="9">
        <v>1</v>
      </c>
      <c r="E10" s="8">
        <v>10</v>
      </c>
      <c r="F10" s="9">
        <v>0</v>
      </c>
      <c r="G10" s="8">
        <v>2.16</v>
      </c>
    </row>
    <row r="11" spans="1:7" ht="12.95" customHeight="1">
      <c r="A11" s="48"/>
      <c r="B11" s="7">
        <v>2029</v>
      </c>
      <c r="C11" s="10" t="s">
        <v>8</v>
      </c>
      <c r="D11" s="9">
        <v>1</v>
      </c>
      <c r="E11" s="8">
        <v>10</v>
      </c>
      <c r="F11" s="9">
        <v>0</v>
      </c>
      <c r="G11" s="8">
        <v>2.16</v>
      </c>
    </row>
    <row r="12" spans="1:7" ht="12.95" customHeight="1">
      <c r="A12" s="48"/>
      <c r="B12" s="7">
        <v>2030</v>
      </c>
      <c r="C12" s="10" t="s">
        <v>8</v>
      </c>
      <c r="D12" s="9">
        <v>1</v>
      </c>
      <c r="E12" s="8">
        <v>10</v>
      </c>
      <c r="F12" s="9">
        <v>0</v>
      </c>
      <c r="G12" s="8">
        <v>2.16</v>
      </c>
    </row>
    <row r="13" spans="1:7">
      <c r="A13" s="49"/>
      <c r="B13" s="44">
        <v>2031</v>
      </c>
      <c r="C13" s="10" t="s">
        <v>8</v>
      </c>
      <c r="D13" s="9">
        <v>1</v>
      </c>
      <c r="E13" s="8">
        <v>10</v>
      </c>
      <c r="F13" s="9">
        <v>0</v>
      </c>
      <c r="G13" s="8">
        <v>2.16</v>
      </c>
    </row>
  </sheetData>
  <mergeCells count="2">
    <mergeCell ref="A1:G1"/>
    <mergeCell ref="A4:A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9"/>
  <sheetViews>
    <sheetView zoomScale="110" zoomScaleNormal="110" workbookViewId="0">
      <selection activeCell="F49" sqref="F49"/>
    </sheetView>
  </sheetViews>
  <sheetFormatPr defaultRowHeight="12.75"/>
  <cols>
    <col min="2" max="2" width="40.83203125" customWidth="1"/>
    <col min="4" max="4" width="7.6640625" customWidth="1"/>
    <col min="5" max="6" width="9.5" bestFit="1" customWidth="1"/>
    <col min="7" max="7" width="7.6640625" bestFit="1" customWidth="1"/>
    <col min="8" max="9" width="9.5" bestFit="1" customWidth="1"/>
    <col min="10" max="10" width="7.6640625" bestFit="1" customWidth="1"/>
    <col min="11" max="12" width="9.5" bestFit="1" customWidth="1"/>
    <col min="13" max="13" width="7.6640625" bestFit="1" customWidth="1"/>
    <col min="14" max="15" width="9.5" bestFit="1" customWidth="1"/>
    <col min="16" max="16" width="7.6640625" bestFit="1" customWidth="1"/>
    <col min="17" max="18" width="9.5" bestFit="1" customWidth="1"/>
    <col min="19" max="19" width="7.6640625" bestFit="1" customWidth="1"/>
    <col min="20" max="21" width="9.5" bestFit="1" customWidth="1"/>
    <col min="22" max="22" width="7.6640625" bestFit="1" customWidth="1"/>
    <col min="23" max="24" width="9.5" bestFit="1" customWidth="1"/>
    <col min="25" max="25" width="7.6640625" bestFit="1" customWidth="1"/>
    <col min="26" max="27" width="9.5" bestFit="1" customWidth="1"/>
    <col min="28" max="28" width="7.6640625" bestFit="1" customWidth="1"/>
    <col min="29" max="30" width="9.5" bestFit="1" customWidth="1"/>
    <col min="31" max="31" width="7.6640625" bestFit="1" customWidth="1"/>
    <col min="32" max="33" width="9.5" bestFit="1" customWidth="1"/>
  </cols>
  <sheetData>
    <row r="1" spans="1:33" s="18" customFormat="1" ht="20.100000000000001" customHeight="1">
      <c r="A1" s="33" t="s">
        <v>168</v>
      </c>
    </row>
    <row r="2" spans="1:33" ht="20.100000000000001" customHeight="1">
      <c r="E2" s="42"/>
    </row>
    <row r="3" spans="1:33" ht="26.25" customHeight="1">
      <c r="A3" s="52" t="s">
        <v>9</v>
      </c>
      <c r="B3" s="16" t="s">
        <v>10</v>
      </c>
      <c r="C3" s="16" t="s">
        <v>11</v>
      </c>
      <c r="D3" s="51" t="s">
        <v>156</v>
      </c>
      <c r="E3" s="52"/>
      <c r="F3" s="52"/>
      <c r="G3" s="51" t="s">
        <v>157</v>
      </c>
      <c r="H3" s="52"/>
      <c r="I3" s="52"/>
      <c r="J3" s="51" t="s">
        <v>64</v>
      </c>
      <c r="K3" s="52"/>
      <c r="L3" s="52"/>
      <c r="M3" s="51" t="s">
        <v>65</v>
      </c>
      <c r="N3" s="52"/>
      <c r="O3" s="52"/>
      <c r="P3" s="51" t="s">
        <v>66</v>
      </c>
      <c r="Q3" s="52"/>
      <c r="R3" s="52"/>
      <c r="S3" s="51" t="s">
        <v>67</v>
      </c>
      <c r="T3" s="52"/>
      <c r="U3" s="52"/>
      <c r="V3" s="51" t="s">
        <v>68</v>
      </c>
      <c r="W3" s="52"/>
      <c r="X3" s="52"/>
      <c r="Y3" s="51" t="s">
        <v>69</v>
      </c>
      <c r="Z3" s="52"/>
      <c r="AA3" s="52"/>
      <c r="AB3" s="51" t="s">
        <v>70</v>
      </c>
      <c r="AC3" s="52"/>
      <c r="AD3" s="52"/>
      <c r="AE3" s="51" t="s">
        <v>158</v>
      </c>
      <c r="AF3" s="52"/>
      <c r="AG3" s="52"/>
    </row>
    <row r="4" spans="1:33">
      <c r="A4" s="52"/>
      <c r="B4" s="16"/>
      <c r="C4" s="16"/>
      <c r="D4" s="16" t="s">
        <v>12</v>
      </c>
      <c r="E4" s="16" t="s">
        <v>13</v>
      </c>
      <c r="F4" s="16" t="s">
        <v>14</v>
      </c>
      <c r="G4" s="16" t="s">
        <v>12</v>
      </c>
      <c r="H4" s="16" t="s">
        <v>13</v>
      </c>
      <c r="I4" s="16" t="s">
        <v>14</v>
      </c>
      <c r="J4" s="16" t="s">
        <v>12</v>
      </c>
      <c r="K4" s="16" t="s">
        <v>13</v>
      </c>
      <c r="L4" s="16" t="s">
        <v>14</v>
      </c>
      <c r="M4" s="16" t="s">
        <v>12</v>
      </c>
      <c r="N4" s="16" t="s">
        <v>13</v>
      </c>
      <c r="O4" s="16" t="s">
        <v>14</v>
      </c>
      <c r="P4" s="16" t="s">
        <v>12</v>
      </c>
      <c r="Q4" s="16" t="s">
        <v>13</v>
      </c>
      <c r="R4" s="16" t="s">
        <v>14</v>
      </c>
      <c r="S4" s="16" t="s">
        <v>12</v>
      </c>
      <c r="T4" s="16" t="s">
        <v>13</v>
      </c>
      <c r="U4" s="16" t="s">
        <v>14</v>
      </c>
      <c r="V4" s="16" t="s">
        <v>12</v>
      </c>
      <c r="W4" s="16" t="s">
        <v>13</v>
      </c>
      <c r="X4" s="16" t="s">
        <v>14</v>
      </c>
      <c r="Y4" s="16" t="s">
        <v>12</v>
      </c>
      <c r="Z4" s="16" t="s">
        <v>13</v>
      </c>
      <c r="AA4" s="16" t="s">
        <v>14</v>
      </c>
      <c r="AB4" s="16" t="s">
        <v>12</v>
      </c>
      <c r="AC4" s="16" t="s">
        <v>13</v>
      </c>
      <c r="AD4" s="16" t="s">
        <v>14</v>
      </c>
      <c r="AE4" s="16" t="s">
        <v>12</v>
      </c>
      <c r="AF4" s="16" t="s">
        <v>13</v>
      </c>
      <c r="AG4" s="16" t="s">
        <v>14</v>
      </c>
    </row>
    <row r="5" spans="1:33" s="2" customFormat="1" ht="12.95" customHeight="1">
      <c r="A5" s="19">
        <v>1</v>
      </c>
      <c r="B5" s="13">
        <v>2</v>
      </c>
      <c r="C5" s="13">
        <v>3</v>
      </c>
      <c r="D5" s="13">
        <v>6</v>
      </c>
      <c r="E5" s="13">
        <v>7</v>
      </c>
      <c r="F5" s="13">
        <v>8</v>
      </c>
      <c r="G5" s="13">
        <v>9</v>
      </c>
      <c r="H5" s="13">
        <v>10</v>
      </c>
      <c r="I5" s="13">
        <v>11</v>
      </c>
      <c r="J5" s="13">
        <v>12</v>
      </c>
      <c r="K5" s="13">
        <v>13</v>
      </c>
      <c r="L5" s="13">
        <v>14</v>
      </c>
      <c r="M5" s="13">
        <v>6</v>
      </c>
      <c r="N5" s="13">
        <v>7</v>
      </c>
      <c r="O5" s="13">
        <v>8</v>
      </c>
      <c r="P5" s="13">
        <v>9</v>
      </c>
      <c r="Q5" s="13">
        <v>10</v>
      </c>
      <c r="R5" s="13">
        <v>11</v>
      </c>
      <c r="S5" s="13">
        <v>12</v>
      </c>
      <c r="T5" s="13">
        <v>13</v>
      </c>
      <c r="U5" s="13">
        <v>14</v>
      </c>
      <c r="V5" s="13">
        <v>6</v>
      </c>
      <c r="W5" s="13">
        <v>7</v>
      </c>
      <c r="X5" s="13">
        <v>8</v>
      </c>
      <c r="Y5" s="13">
        <v>9</v>
      </c>
      <c r="Z5" s="13">
        <v>10</v>
      </c>
      <c r="AA5" s="13">
        <v>11</v>
      </c>
      <c r="AB5" s="13">
        <v>12</v>
      </c>
      <c r="AC5" s="13">
        <v>13</v>
      </c>
      <c r="AD5" s="13">
        <v>14</v>
      </c>
      <c r="AE5" s="13">
        <v>12</v>
      </c>
      <c r="AF5" s="13">
        <v>13</v>
      </c>
      <c r="AG5" s="13">
        <v>14</v>
      </c>
    </row>
    <row r="6" spans="1:33" ht="12" customHeight="1">
      <c r="A6" s="19">
        <v>1</v>
      </c>
      <c r="B6" s="14" t="s">
        <v>15</v>
      </c>
      <c r="C6" s="17" t="s">
        <v>16</v>
      </c>
      <c r="D6" s="35">
        <v>10211.32</v>
      </c>
      <c r="E6" s="37">
        <f>D6*0.48292</f>
        <v>4931.2506543999998</v>
      </c>
      <c r="F6" s="37">
        <f>D6-E6</f>
        <v>5280.0693455999999</v>
      </c>
      <c r="G6" s="35">
        <v>10604.57</v>
      </c>
      <c r="H6" s="37">
        <f>G6*0.497</f>
        <v>5270.4712899999995</v>
      </c>
      <c r="I6" s="37">
        <f>G6-H6</f>
        <v>5334.0987100000002</v>
      </c>
      <c r="J6" s="35">
        <v>11015.53</v>
      </c>
      <c r="K6" s="37">
        <f>J6*0.4833</f>
        <v>5323.8056490000008</v>
      </c>
      <c r="L6" s="37">
        <f>J6-K6</f>
        <v>5691.7243509999998</v>
      </c>
      <c r="M6" s="35">
        <f>J6*1.04</f>
        <v>11456.1512</v>
      </c>
      <c r="N6" s="37">
        <f>M6*0.4829</f>
        <v>5532.1754144799997</v>
      </c>
      <c r="O6" s="37">
        <f>M6-N6</f>
        <v>5923.9757855200005</v>
      </c>
      <c r="P6" s="35">
        <f>M6*1.04</f>
        <v>11914.397248000001</v>
      </c>
      <c r="Q6" s="37">
        <f>P6*0.497</f>
        <v>5921.4554322560007</v>
      </c>
      <c r="R6" s="37">
        <f>P6-Q6</f>
        <v>5992.9418157440005</v>
      </c>
      <c r="S6" s="35">
        <f>P6*1.04</f>
        <v>12390.973137920002</v>
      </c>
      <c r="T6" s="37">
        <f>S6*0.4833</f>
        <v>5988.557317556737</v>
      </c>
      <c r="U6" s="37">
        <f>S6-T6</f>
        <v>6402.4158203632651</v>
      </c>
      <c r="V6" s="35">
        <f>S6*1.04</f>
        <v>12886.612063436802</v>
      </c>
      <c r="W6" s="37">
        <f>V6*0.48292</f>
        <v>6223.2026976749003</v>
      </c>
      <c r="X6" s="37">
        <f>V6-W6</f>
        <v>6663.4093657619014</v>
      </c>
      <c r="Y6" s="35">
        <f>V6*1.04</f>
        <v>13402.076545974274</v>
      </c>
      <c r="Z6" s="37">
        <f>Y6*0.497</f>
        <v>6660.8320433492145</v>
      </c>
      <c r="AA6" s="37">
        <f>Y6-Z6</f>
        <v>6741.2445026250598</v>
      </c>
      <c r="AB6" s="35">
        <f>Y6*1.04</f>
        <v>13938.159607813246</v>
      </c>
      <c r="AC6" s="37">
        <f>AB6*0.4833</f>
        <v>6736.3125384561417</v>
      </c>
      <c r="AD6" s="37">
        <f>AB6-AC6</f>
        <v>7201.8470693571044</v>
      </c>
      <c r="AE6" s="35">
        <f>AB6*1.04</f>
        <v>14495.685992125776</v>
      </c>
      <c r="AF6" s="37">
        <f>AE6*0.48292</f>
        <v>7000.2566793173801</v>
      </c>
      <c r="AG6" s="37">
        <f>AE6-AF6</f>
        <v>7495.4293128083964</v>
      </c>
    </row>
    <row r="7" spans="1:33" ht="12.95" customHeight="1">
      <c r="A7" s="19" t="s">
        <v>72</v>
      </c>
      <c r="B7" s="14" t="s">
        <v>17</v>
      </c>
      <c r="C7" s="17" t="s">
        <v>16</v>
      </c>
      <c r="D7" s="35">
        <f>$D$6</f>
        <v>10211.32</v>
      </c>
      <c r="E7" s="36"/>
      <c r="F7" s="36"/>
      <c r="G7" s="35">
        <f>$G$6</f>
        <v>10604.57</v>
      </c>
      <c r="H7" s="36"/>
      <c r="I7" s="36"/>
      <c r="J7" s="35">
        <f>$J$6</f>
        <v>11015.53</v>
      </c>
      <c r="K7" s="36"/>
      <c r="L7" s="36"/>
      <c r="M7" s="35">
        <f>$M$6</f>
        <v>11456.1512</v>
      </c>
      <c r="N7" s="36"/>
      <c r="O7" s="36"/>
      <c r="P7" s="35">
        <f>$P$6</f>
        <v>11914.397248000001</v>
      </c>
      <c r="Q7" s="36"/>
      <c r="R7" s="36"/>
      <c r="S7" s="35">
        <f>$S$6</f>
        <v>12390.973137920002</v>
      </c>
      <c r="T7" s="36"/>
      <c r="U7" s="36"/>
      <c r="V7" s="35">
        <f>$V$6</f>
        <v>12886.612063436802</v>
      </c>
      <c r="W7" s="36"/>
      <c r="X7" s="36"/>
      <c r="Y7" s="35">
        <f>$Y$6</f>
        <v>13402.076545974274</v>
      </c>
      <c r="Z7" s="36"/>
      <c r="AA7" s="36"/>
      <c r="AB7" s="35">
        <f>$AB$6</f>
        <v>13938.159607813246</v>
      </c>
      <c r="AC7" s="36"/>
      <c r="AD7" s="36"/>
      <c r="AE7" s="35">
        <f>$AE$6</f>
        <v>14495.685992125776</v>
      </c>
      <c r="AF7" s="36"/>
      <c r="AG7" s="36"/>
    </row>
    <row r="8" spans="1:33" ht="12.95" customHeight="1">
      <c r="A8" s="19" t="s">
        <v>73</v>
      </c>
      <c r="B8" s="14" t="s">
        <v>18</v>
      </c>
      <c r="C8" s="17" t="s">
        <v>16</v>
      </c>
      <c r="D8" s="35">
        <v>6092.2</v>
      </c>
      <c r="E8" s="36"/>
      <c r="F8" s="36"/>
      <c r="G8" s="35">
        <f>G6-(G18+G19)</f>
        <v>6317.2345726627382</v>
      </c>
      <c r="H8" s="36"/>
      <c r="I8" s="36"/>
      <c r="J8" s="35">
        <f>J6-(J18+J19)</f>
        <v>6550.4046827059356</v>
      </c>
      <c r="K8" s="36"/>
      <c r="L8" s="36"/>
      <c r="M8" s="35">
        <f>M6-(M18+M19)</f>
        <v>6833.3662966006432</v>
      </c>
      <c r="N8" s="36"/>
      <c r="O8" s="36"/>
      <c r="P8" s="35">
        <f>P6-(P18+P19)</f>
        <v>7128.3794649816673</v>
      </c>
      <c r="Q8" s="36"/>
      <c r="R8" s="36"/>
      <c r="S8" s="35">
        <f>S6-(S18+S19)</f>
        <v>7435.9519081760263</v>
      </c>
      <c r="T8" s="36"/>
      <c r="U8" s="36"/>
      <c r="V8" s="35">
        <f>V6-(V18+V19)</f>
        <v>7756.6125533589875</v>
      </c>
      <c r="W8" s="36"/>
      <c r="X8" s="36"/>
      <c r="Y8" s="35">
        <f>Y6-(Y18+Y19)</f>
        <v>8090.9124142592245</v>
      </c>
      <c r="Z8" s="36"/>
      <c r="AA8" s="36"/>
      <c r="AB8" s="35">
        <f>AB6-(AB18+AB19)</f>
        <v>8439.4255071522784</v>
      </c>
      <c r="AC8" s="36"/>
      <c r="AD8" s="36"/>
      <c r="AE8" s="35">
        <f>AE6-(AE18+AE19)</f>
        <v>8802.7498046323453</v>
      </c>
      <c r="AF8" s="36"/>
      <c r="AG8" s="36"/>
    </row>
    <row r="9" spans="1:33" ht="12.95" customHeight="1">
      <c r="A9" s="19"/>
      <c r="B9" s="12" t="s">
        <v>142</v>
      </c>
      <c r="C9" s="17" t="s">
        <v>16</v>
      </c>
      <c r="D9" s="35">
        <v>12.8</v>
      </c>
      <c r="E9" s="36"/>
      <c r="F9" s="36"/>
      <c r="G9" s="35">
        <v>13.3</v>
      </c>
      <c r="H9" s="36"/>
      <c r="I9" s="36"/>
      <c r="J9" s="35">
        <v>13.84</v>
      </c>
      <c r="K9" s="36"/>
      <c r="L9" s="36"/>
      <c r="M9" s="35">
        <v>14.4</v>
      </c>
      <c r="N9" s="36"/>
      <c r="O9" s="36"/>
      <c r="P9" s="35">
        <v>14.97</v>
      </c>
      <c r="Q9" s="36"/>
      <c r="R9" s="36"/>
      <c r="S9" s="35">
        <v>15.57</v>
      </c>
      <c r="T9" s="36"/>
      <c r="U9" s="36"/>
      <c r="V9" s="35">
        <v>16.2</v>
      </c>
      <c r="W9" s="36"/>
      <c r="X9" s="36"/>
      <c r="Y9" s="35">
        <v>16.84</v>
      </c>
      <c r="Z9" s="36"/>
      <c r="AA9" s="36"/>
      <c r="AB9" s="35">
        <v>17.52</v>
      </c>
      <c r="AC9" s="36"/>
      <c r="AD9" s="36"/>
      <c r="AE9" s="35">
        <v>18.22</v>
      </c>
      <c r="AF9" s="36"/>
      <c r="AG9" s="36"/>
    </row>
    <row r="10" spans="1:33" ht="12.95" customHeight="1">
      <c r="A10" s="19"/>
      <c r="B10" s="12" t="s">
        <v>143</v>
      </c>
      <c r="C10" s="17" t="s">
        <v>16</v>
      </c>
      <c r="D10" s="35">
        <f>D9*0.32</f>
        <v>4.0960000000000001</v>
      </c>
      <c r="E10" s="37"/>
      <c r="F10" s="37"/>
      <c r="G10" s="35">
        <f t="shared" ref="G10:AE10" si="0">G9*0.32</f>
        <v>4.2560000000000002</v>
      </c>
      <c r="H10" s="37"/>
      <c r="I10" s="37"/>
      <c r="J10" s="35">
        <f t="shared" si="0"/>
        <v>4.4287999999999998</v>
      </c>
      <c r="K10" s="37"/>
      <c r="L10" s="37"/>
      <c r="M10" s="35">
        <f t="shared" si="0"/>
        <v>4.6080000000000005</v>
      </c>
      <c r="N10" s="37"/>
      <c r="O10" s="37"/>
      <c r="P10" s="35">
        <f t="shared" si="0"/>
        <v>4.7904</v>
      </c>
      <c r="Q10" s="37"/>
      <c r="R10" s="37"/>
      <c r="S10" s="35">
        <f t="shared" si="0"/>
        <v>4.9824000000000002</v>
      </c>
      <c r="T10" s="37"/>
      <c r="U10" s="37"/>
      <c r="V10" s="35">
        <f t="shared" si="0"/>
        <v>5.1840000000000002</v>
      </c>
      <c r="W10" s="37"/>
      <c r="X10" s="37"/>
      <c r="Y10" s="35">
        <f t="shared" si="0"/>
        <v>5.3887999999999998</v>
      </c>
      <c r="Z10" s="37"/>
      <c r="AA10" s="37"/>
      <c r="AB10" s="35">
        <f t="shared" si="0"/>
        <v>5.6063999999999998</v>
      </c>
      <c r="AC10" s="37"/>
      <c r="AD10" s="37"/>
      <c r="AE10" s="35">
        <f t="shared" si="0"/>
        <v>5.8304</v>
      </c>
      <c r="AF10" s="36"/>
      <c r="AG10" s="36"/>
    </row>
    <row r="11" spans="1:33" ht="12.95" customHeight="1">
      <c r="A11" s="19"/>
      <c r="B11" s="12" t="s">
        <v>144</v>
      </c>
      <c r="C11" s="17" t="s">
        <v>16</v>
      </c>
      <c r="D11" s="38">
        <f>(D8-(D9+D10+D13))*0.2075</f>
        <v>1259.2444599999999</v>
      </c>
      <c r="E11" s="37"/>
      <c r="F11" s="37"/>
      <c r="G11" s="38">
        <f t="shared" ref="G11:AE11" si="1">(G8-(G9+G10+G13))*0.2075</f>
        <v>1305.7482338275181</v>
      </c>
      <c r="H11" s="37"/>
      <c r="I11" s="37"/>
      <c r="J11" s="38">
        <f t="shared" si="1"/>
        <v>1353.9248596614814</v>
      </c>
      <c r="K11" s="37"/>
      <c r="L11" s="37"/>
      <c r="M11" s="38">
        <f t="shared" si="1"/>
        <v>1412.4255865446335</v>
      </c>
      <c r="N11" s="37"/>
      <c r="O11" s="37"/>
      <c r="P11" s="38">
        <f t="shared" si="1"/>
        <v>1473.423192983696</v>
      </c>
      <c r="Q11" s="37"/>
      <c r="R11" s="37"/>
      <c r="S11" s="38">
        <f t="shared" si="1"/>
        <v>1537.0153949465255</v>
      </c>
      <c r="T11" s="37"/>
      <c r="U11" s="37"/>
      <c r="V11" s="38">
        <f t="shared" si="1"/>
        <v>1603.3119448219898</v>
      </c>
      <c r="W11" s="37"/>
      <c r="X11" s="37"/>
      <c r="Y11" s="38">
        <f t="shared" si="1"/>
        <v>1672.4348139587889</v>
      </c>
      <c r="Z11" s="37"/>
      <c r="AA11" s="37"/>
      <c r="AB11" s="38">
        <f t="shared" si="1"/>
        <v>1744.4916567340977</v>
      </c>
      <c r="AC11" s="37"/>
      <c r="AD11" s="37"/>
      <c r="AE11" s="38">
        <f t="shared" si="1"/>
        <v>1819.6141884612118</v>
      </c>
      <c r="AF11" s="36"/>
      <c r="AG11" s="36"/>
    </row>
    <row r="12" spans="1:33" ht="12.95" customHeight="1">
      <c r="A12" s="19"/>
      <c r="B12" s="12" t="s">
        <v>145</v>
      </c>
      <c r="C12" s="17" t="s">
        <v>16</v>
      </c>
      <c r="D12" s="38">
        <f>D8-(D9+D10+D11+D13)</f>
        <v>4809.4035400000002</v>
      </c>
      <c r="E12" s="37"/>
      <c r="F12" s="37"/>
      <c r="G12" s="38">
        <f>G8-(G9+G10+G13+G11)</f>
        <v>4987.0143388352199</v>
      </c>
      <c r="H12" s="37"/>
      <c r="I12" s="37"/>
      <c r="J12" s="38">
        <f t="shared" ref="J12:AE12" si="2">J8-(J9+J10+J13+J11)</f>
        <v>5171.0142230444544</v>
      </c>
      <c r="K12" s="37"/>
      <c r="L12" s="37"/>
      <c r="M12" s="38">
        <f t="shared" si="2"/>
        <v>5394.4447100560101</v>
      </c>
      <c r="N12" s="37"/>
      <c r="O12" s="37"/>
      <c r="P12" s="38">
        <f t="shared" si="2"/>
        <v>5627.4114719979716</v>
      </c>
      <c r="Q12" s="37"/>
      <c r="R12" s="37"/>
      <c r="S12" s="38">
        <f t="shared" si="2"/>
        <v>5870.2877132295007</v>
      </c>
      <c r="T12" s="37"/>
      <c r="U12" s="37"/>
      <c r="V12" s="38">
        <f t="shared" si="2"/>
        <v>6123.492608536998</v>
      </c>
      <c r="W12" s="37"/>
      <c r="X12" s="37"/>
      <c r="Y12" s="38">
        <f t="shared" si="2"/>
        <v>6387.4920003004354</v>
      </c>
      <c r="Z12" s="37"/>
      <c r="AA12" s="37"/>
      <c r="AB12" s="38">
        <f t="shared" si="2"/>
        <v>6662.6970504181809</v>
      </c>
      <c r="AC12" s="37"/>
      <c r="AD12" s="37"/>
      <c r="AE12" s="38">
        <f t="shared" si="2"/>
        <v>6949.6108161711336</v>
      </c>
      <c r="AF12" s="36"/>
      <c r="AG12" s="36"/>
    </row>
    <row r="13" spans="1:33" ht="12.95" customHeight="1">
      <c r="A13" s="19"/>
      <c r="B13" s="12" t="s">
        <v>146</v>
      </c>
      <c r="C13" s="17" t="s">
        <v>16</v>
      </c>
      <c r="D13" s="35">
        <f>D9*0.52</f>
        <v>6.6560000000000006</v>
      </c>
      <c r="E13" s="37"/>
      <c r="F13" s="37"/>
      <c r="G13" s="35">
        <f t="shared" ref="G13:AE13" si="3">G9*0.52</f>
        <v>6.9160000000000004</v>
      </c>
      <c r="H13" s="37"/>
      <c r="I13" s="37"/>
      <c r="J13" s="35">
        <f t="shared" si="3"/>
        <v>7.1968000000000005</v>
      </c>
      <c r="K13" s="37"/>
      <c r="L13" s="37"/>
      <c r="M13" s="35">
        <f t="shared" si="3"/>
        <v>7.4880000000000004</v>
      </c>
      <c r="N13" s="37"/>
      <c r="O13" s="37"/>
      <c r="P13" s="35">
        <f t="shared" si="3"/>
        <v>7.7844000000000007</v>
      </c>
      <c r="Q13" s="37"/>
      <c r="R13" s="37"/>
      <c r="S13" s="35">
        <f t="shared" si="3"/>
        <v>8.0964000000000009</v>
      </c>
      <c r="T13" s="37"/>
      <c r="U13" s="37"/>
      <c r="V13" s="35">
        <f t="shared" si="3"/>
        <v>8.4239999999999995</v>
      </c>
      <c r="W13" s="37"/>
      <c r="X13" s="37"/>
      <c r="Y13" s="35">
        <f t="shared" si="3"/>
        <v>8.7568000000000001</v>
      </c>
      <c r="Z13" s="37"/>
      <c r="AA13" s="37"/>
      <c r="AB13" s="35">
        <f t="shared" si="3"/>
        <v>9.1104000000000003</v>
      </c>
      <c r="AC13" s="37"/>
      <c r="AD13" s="37"/>
      <c r="AE13" s="35">
        <f t="shared" si="3"/>
        <v>9.4743999999999993</v>
      </c>
      <c r="AF13" s="36"/>
      <c r="AG13" s="36"/>
    </row>
    <row r="14" spans="1:33" ht="12.95" customHeight="1">
      <c r="A14" s="19"/>
      <c r="B14" s="12" t="s">
        <v>147</v>
      </c>
      <c r="C14" s="17" t="s">
        <v>16</v>
      </c>
      <c r="D14" s="35"/>
      <c r="E14" s="36"/>
      <c r="F14" s="36"/>
      <c r="G14" s="35"/>
      <c r="H14" s="36"/>
      <c r="I14" s="36"/>
      <c r="J14" s="35"/>
      <c r="K14" s="36"/>
      <c r="L14" s="36"/>
      <c r="M14" s="35"/>
      <c r="N14" s="36"/>
      <c r="O14" s="36"/>
      <c r="P14" s="35"/>
      <c r="Q14" s="36"/>
      <c r="R14" s="36"/>
      <c r="S14" s="35"/>
      <c r="T14" s="36"/>
      <c r="U14" s="36"/>
      <c r="V14" s="35"/>
      <c r="W14" s="36"/>
      <c r="X14" s="36"/>
      <c r="Y14" s="35"/>
      <c r="Z14" s="36"/>
      <c r="AA14" s="36"/>
      <c r="AB14" s="35"/>
      <c r="AC14" s="36"/>
      <c r="AD14" s="36"/>
      <c r="AE14" s="35"/>
      <c r="AF14" s="36"/>
      <c r="AG14" s="36"/>
    </row>
    <row r="15" spans="1:33" ht="12" customHeight="1">
      <c r="A15" s="20" t="s">
        <v>74</v>
      </c>
      <c r="B15" s="11" t="s">
        <v>19</v>
      </c>
      <c r="C15" s="17" t="s">
        <v>16</v>
      </c>
      <c r="D15" s="35"/>
      <c r="E15" s="36"/>
      <c r="F15" s="36"/>
      <c r="G15" s="35"/>
      <c r="H15" s="36"/>
      <c r="I15" s="36"/>
      <c r="J15" s="35"/>
      <c r="K15" s="36"/>
      <c r="L15" s="36"/>
      <c r="M15" s="35"/>
      <c r="N15" s="36"/>
      <c r="O15" s="36"/>
      <c r="P15" s="35"/>
      <c r="Q15" s="36"/>
      <c r="R15" s="36"/>
      <c r="S15" s="35"/>
      <c r="T15" s="36"/>
      <c r="U15" s="36"/>
      <c r="V15" s="35"/>
      <c r="W15" s="36"/>
      <c r="X15" s="36"/>
      <c r="Y15" s="35"/>
      <c r="Z15" s="36"/>
      <c r="AA15" s="36"/>
      <c r="AB15" s="35"/>
      <c r="AC15" s="36"/>
      <c r="AD15" s="36"/>
      <c r="AE15" s="35"/>
      <c r="AF15" s="36"/>
      <c r="AG15" s="36"/>
    </row>
    <row r="16" spans="1:33">
      <c r="A16" s="19" t="s">
        <v>75</v>
      </c>
      <c r="B16" s="14" t="s">
        <v>20</v>
      </c>
      <c r="C16" s="17" t="s">
        <v>16</v>
      </c>
      <c r="D16" s="35"/>
      <c r="E16" s="36"/>
      <c r="F16" s="36"/>
      <c r="G16" s="35"/>
      <c r="H16" s="36"/>
      <c r="I16" s="36"/>
      <c r="J16" s="35"/>
      <c r="K16" s="36"/>
      <c r="L16" s="36"/>
      <c r="M16" s="35"/>
      <c r="N16" s="36"/>
      <c r="O16" s="36"/>
      <c r="P16" s="35"/>
      <c r="Q16" s="36"/>
      <c r="R16" s="36"/>
      <c r="S16" s="35"/>
      <c r="T16" s="36"/>
      <c r="U16" s="36"/>
      <c r="V16" s="35"/>
      <c r="W16" s="36"/>
      <c r="X16" s="36"/>
      <c r="Y16" s="35"/>
      <c r="Z16" s="36"/>
      <c r="AA16" s="36"/>
      <c r="AB16" s="35"/>
      <c r="AC16" s="36"/>
      <c r="AD16" s="36"/>
      <c r="AE16" s="35"/>
      <c r="AF16" s="36"/>
      <c r="AG16" s="36"/>
    </row>
    <row r="17" spans="1:33" ht="12.95" customHeight="1">
      <c r="A17" s="20" t="s">
        <v>76</v>
      </c>
      <c r="B17" s="11" t="s">
        <v>21</v>
      </c>
      <c r="C17" s="17" t="s">
        <v>16</v>
      </c>
      <c r="D17" s="35"/>
      <c r="E17" s="36"/>
      <c r="F17" s="36"/>
      <c r="G17" s="35"/>
      <c r="H17" s="36"/>
      <c r="I17" s="36"/>
      <c r="J17" s="35"/>
      <c r="K17" s="36"/>
      <c r="L17" s="36"/>
      <c r="M17" s="35"/>
      <c r="N17" s="36"/>
      <c r="O17" s="36"/>
      <c r="P17" s="35"/>
      <c r="Q17" s="36"/>
      <c r="R17" s="36"/>
      <c r="S17" s="35"/>
      <c r="T17" s="36"/>
      <c r="U17" s="36"/>
      <c r="V17" s="35"/>
      <c r="W17" s="36"/>
      <c r="X17" s="36"/>
      <c r="Y17" s="35"/>
      <c r="Z17" s="36"/>
      <c r="AA17" s="36"/>
      <c r="AB17" s="35"/>
      <c r="AC17" s="36"/>
      <c r="AD17" s="36"/>
      <c r="AE17" s="35"/>
      <c r="AF17" s="36"/>
      <c r="AG17" s="36"/>
    </row>
    <row r="18" spans="1:33" ht="12" customHeight="1">
      <c r="A18" s="19" t="s">
        <v>77</v>
      </c>
      <c r="B18" s="14" t="s">
        <v>22</v>
      </c>
      <c r="C18" s="17" t="s">
        <v>16</v>
      </c>
      <c r="D18" s="35">
        <f>8.447*2.159829*(D39*1.11118)</f>
        <v>3910.5559684417985</v>
      </c>
      <c r="E18" s="36"/>
      <c r="F18" s="36"/>
      <c r="G18" s="35">
        <f>D18*1.035</f>
        <v>4047.4254273372612</v>
      </c>
      <c r="H18" s="36"/>
      <c r="I18" s="36"/>
      <c r="J18" s="35">
        <f>G18*1.035</f>
        <v>4189.0853172940651</v>
      </c>
      <c r="K18" s="36"/>
      <c r="L18" s="36"/>
      <c r="M18" s="35">
        <f>J18*1.035</f>
        <v>4335.7033033993566</v>
      </c>
      <c r="N18" s="36"/>
      <c r="O18" s="36"/>
      <c r="P18" s="35">
        <f>M18*1.035</f>
        <v>4487.4529190183339</v>
      </c>
      <c r="Q18" s="36"/>
      <c r="R18" s="36"/>
      <c r="S18" s="35">
        <f>P18*1.035</f>
        <v>4644.5137711839752</v>
      </c>
      <c r="T18" s="36"/>
      <c r="U18" s="36"/>
      <c r="V18" s="35">
        <f>S18*1.035</f>
        <v>4807.0717531754144</v>
      </c>
      <c r="W18" s="36"/>
      <c r="X18" s="36"/>
      <c r="Y18" s="35">
        <f>V18*1.035</f>
        <v>4975.3192645365534</v>
      </c>
      <c r="Z18" s="36"/>
      <c r="AA18" s="36"/>
      <c r="AB18" s="35">
        <f>Y18*1.035</f>
        <v>5149.4554387953322</v>
      </c>
      <c r="AC18" s="36"/>
      <c r="AD18" s="36"/>
      <c r="AE18" s="35">
        <f>AB18*1.035</f>
        <v>5329.6863791531687</v>
      </c>
      <c r="AF18" s="36"/>
      <c r="AG18" s="36"/>
    </row>
    <row r="19" spans="1:33">
      <c r="A19" s="19" t="s">
        <v>78</v>
      </c>
      <c r="B19" s="14" t="s">
        <v>23</v>
      </c>
      <c r="C19" s="17" t="s">
        <v>16</v>
      </c>
      <c r="D19" s="35">
        <v>208.56</v>
      </c>
      <c r="E19" s="36"/>
      <c r="F19" s="36"/>
      <c r="G19" s="35">
        <v>239.91</v>
      </c>
      <c r="H19" s="36"/>
      <c r="I19" s="36"/>
      <c r="J19" s="35">
        <v>276.04000000000002</v>
      </c>
      <c r="K19" s="36"/>
      <c r="L19" s="36"/>
      <c r="M19" s="35">
        <f>J19*1.04</f>
        <v>287.08160000000004</v>
      </c>
      <c r="N19" s="36"/>
      <c r="O19" s="36"/>
      <c r="P19" s="35">
        <f>M19*1.04</f>
        <v>298.56486400000006</v>
      </c>
      <c r="Q19" s="36"/>
      <c r="R19" s="36"/>
      <c r="S19" s="35">
        <f>P19*1.04</f>
        <v>310.50745856000009</v>
      </c>
      <c r="T19" s="36"/>
      <c r="U19" s="36"/>
      <c r="V19" s="35">
        <f>S19*1.04</f>
        <v>322.92775690240012</v>
      </c>
      <c r="W19" s="36"/>
      <c r="X19" s="36"/>
      <c r="Y19" s="35">
        <f>V19*1.04</f>
        <v>335.84486717849614</v>
      </c>
      <c r="Z19" s="36"/>
      <c r="AA19" s="36"/>
      <c r="AB19" s="35">
        <f>Y19*1.04</f>
        <v>349.27866186563602</v>
      </c>
      <c r="AC19" s="36"/>
      <c r="AD19" s="36"/>
      <c r="AE19" s="35">
        <f>AB19*1.04</f>
        <v>363.2498083402615</v>
      </c>
      <c r="AF19" s="36"/>
      <c r="AG19" s="36"/>
    </row>
    <row r="20" spans="1:33" ht="12.95" customHeight="1">
      <c r="A20" s="20" t="s">
        <v>79</v>
      </c>
      <c r="B20" s="11" t="s">
        <v>24</v>
      </c>
      <c r="C20" s="17" t="s">
        <v>16</v>
      </c>
      <c r="D20" s="35"/>
      <c r="E20" s="36"/>
      <c r="F20" s="36"/>
      <c r="G20" s="35"/>
      <c r="H20" s="36"/>
      <c r="I20" s="36"/>
      <c r="J20" s="35"/>
      <c r="K20" s="36"/>
      <c r="L20" s="36"/>
      <c r="M20" s="35"/>
      <c r="N20" s="36"/>
      <c r="O20" s="36"/>
      <c r="P20" s="35"/>
      <c r="Q20" s="36"/>
      <c r="R20" s="36"/>
      <c r="S20" s="35"/>
      <c r="T20" s="36"/>
      <c r="U20" s="36"/>
      <c r="V20" s="35"/>
      <c r="W20" s="36"/>
      <c r="X20" s="36"/>
      <c r="Y20" s="35"/>
      <c r="Z20" s="36"/>
      <c r="AA20" s="36"/>
      <c r="AB20" s="35"/>
      <c r="AC20" s="36"/>
      <c r="AD20" s="36"/>
      <c r="AE20" s="35"/>
      <c r="AF20" s="36"/>
      <c r="AG20" s="36"/>
    </row>
    <row r="21" spans="1:33" ht="12" customHeight="1">
      <c r="A21" s="20" t="s">
        <v>141</v>
      </c>
      <c r="B21" s="11" t="s">
        <v>25</v>
      </c>
      <c r="C21" s="17" t="s">
        <v>16</v>
      </c>
      <c r="D21" s="35"/>
      <c r="E21" s="36"/>
      <c r="F21" s="36"/>
      <c r="G21" s="35"/>
      <c r="H21" s="36"/>
      <c r="I21" s="36"/>
      <c r="J21" s="35"/>
      <c r="K21" s="36"/>
      <c r="L21" s="36"/>
      <c r="M21" s="35"/>
      <c r="N21" s="36"/>
      <c r="O21" s="36"/>
      <c r="P21" s="35"/>
      <c r="Q21" s="36"/>
      <c r="R21" s="36"/>
      <c r="S21" s="35"/>
      <c r="T21" s="36"/>
      <c r="U21" s="36"/>
      <c r="V21" s="35"/>
      <c r="W21" s="36"/>
      <c r="X21" s="36"/>
      <c r="Y21" s="35"/>
      <c r="Z21" s="36"/>
      <c r="AA21" s="36"/>
      <c r="AB21" s="35"/>
      <c r="AC21" s="36"/>
      <c r="AD21" s="36"/>
      <c r="AE21" s="35"/>
      <c r="AF21" s="36"/>
      <c r="AG21" s="36"/>
    </row>
    <row r="22" spans="1:33" ht="12" customHeight="1">
      <c r="A22" s="20" t="s">
        <v>71</v>
      </c>
      <c r="B22" s="11" t="s">
        <v>81</v>
      </c>
      <c r="C22" s="17" t="s">
        <v>16</v>
      </c>
      <c r="D22" s="35">
        <f t="shared" ref="D22:AE22" si="4">D19</f>
        <v>208.56</v>
      </c>
      <c r="E22" s="39"/>
      <c r="F22" s="39"/>
      <c r="G22" s="35">
        <f t="shared" si="4"/>
        <v>239.91</v>
      </c>
      <c r="H22" s="39"/>
      <c r="I22" s="39"/>
      <c r="J22" s="35">
        <f t="shared" si="4"/>
        <v>276.04000000000002</v>
      </c>
      <c r="K22" s="39"/>
      <c r="L22" s="39"/>
      <c r="M22" s="35">
        <f t="shared" si="4"/>
        <v>287.08160000000004</v>
      </c>
      <c r="N22" s="39"/>
      <c r="O22" s="39"/>
      <c r="P22" s="35">
        <f t="shared" si="4"/>
        <v>298.56486400000006</v>
      </c>
      <c r="Q22" s="39"/>
      <c r="R22" s="39"/>
      <c r="S22" s="35">
        <f t="shared" si="4"/>
        <v>310.50745856000009</v>
      </c>
      <c r="T22" s="39"/>
      <c r="U22" s="39"/>
      <c r="V22" s="35">
        <f t="shared" si="4"/>
        <v>322.92775690240012</v>
      </c>
      <c r="W22" s="39"/>
      <c r="X22" s="39"/>
      <c r="Y22" s="35">
        <f t="shared" si="4"/>
        <v>335.84486717849614</v>
      </c>
      <c r="Z22" s="39"/>
      <c r="AA22" s="39"/>
      <c r="AB22" s="35">
        <f t="shared" si="4"/>
        <v>349.27866186563602</v>
      </c>
      <c r="AC22" s="39"/>
      <c r="AD22" s="39"/>
      <c r="AE22" s="35">
        <f t="shared" si="4"/>
        <v>363.2498083402615</v>
      </c>
      <c r="AF22" s="39"/>
      <c r="AG22" s="39"/>
    </row>
    <row r="23" spans="1:33" ht="12" customHeight="1">
      <c r="A23" s="19" t="s">
        <v>80</v>
      </c>
      <c r="B23" s="14" t="s">
        <v>26</v>
      </c>
      <c r="C23" s="17" t="s">
        <v>16</v>
      </c>
      <c r="D23" s="35">
        <v>0</v>
      </c>
      <c r="E23" s="36"/>
      <c r="F23" s="36"/>
      <c r="G23" s="35">
        <v>0</v>
      </c>
      <c r="H23" s="36"/>
      <c r="I23" s="36"/>
      <c r="J23" s="35">
        <v>0</v>
      </c>
      <c r="K23" s="36"/>
      <c r="L23" s="36"/>
      <c r="M23" s="35">
        <v>0</v>
      </c>
      <c r="N23" s="36"/>
      <c r="O23" s="36"/>
      <c r="P23" s="35">
        <v>0</v>
      </c>
      <c r="Q23" s="36"/>
      <c r="R23" s="36"/>
      <c r="S23" s="35">
        <v>0</v>
      </c>
      <c r="T23" s="36"/>
      <c r="U23" s="36"/>
      <c r="V23" s="35">
        <v>0</v>
      </c>
      <c r="W23" s="36"/>
      <c r="X23" s="36"/>
      <c r="Y23" s="35">
        <v>0</v>
      </c>
      <c r="Z23" s="36"/>
      <c r="AA23" s="36"/>
      <c r="AB23" s="35">
        <v>0</v>
      </c>
      <c r="AC23" s="36"/>
      <c r="AD23" s="36"/>
      <c r="AE23" s="35">
        <v>0</v>
      </c>
      <c r="AF23" s="36"/>
      <c r="AG23" s="36"/>
    </row>
    <row r="24" spans="1:33" ht="12.95" customHeight="1">
      <c r="A24" s="19" t="s">
        <v>82</v>
      </c>
      <c r="B24" s="14" t="s">
        <v>27</v>
      </c>
      <c r="C24" s="17" t="s">
        <v>16</v>
      </c>
      <c r="D24" s="35">
        <v>0</v>
      </c>
      <c r="E24" s="36"/>
      <c r="F24" s="36"/>
      <c r="G24" s="35">
        <v>0</v>
      </c>
      <c r="H24" s="36"/>
      <c r="I24" s="36"/>
      <c r="J24" s="35">
        <v>0</v>
      </c>
      <c r="K24" s="36"/>
      <c r="L24" s="36"/>
      <c r="M24" s="35">
        <v>0</v>
      </c>
      <c r="N24" s="36"/>
      <c r="O24" s="36"/>
      <c r="P24" s="35">
        <v>0</v>
      </c>
      <c r="Q24" s="36"/>
      <c r="R24" s="36"/>
      <c r="S24" s="35">
        <v>0</v>
      </c>
      <c r="T24" s="36"/>
      <c r="U24" s="36"/>
      <c r="V24" s="35">
        <v>0</v>
      </c>
      <c r="W24" s="36"/>
      <c r="X24" s="36"/>
      <c r="Y24" s="35">
        <v>0</v>
      </c>
      <c r="Z24" s="36"/>
      <c r="AA24" s="36"/>
      <c r="AB24" s="35">
        <v>0</v>
      </c>
      <c r="AC24" s="36"/>
      <c r="AD24" s="36"/>
      <c r="AE24" s="35">
        <v>0</v>
      </c>
      <c r="AF24" s="36"/>
      <c r="AG24" s="36"/>
    </row>
    <row r="25" spans="1:33" ht="33.75">
      <c r="A25" s="20" t="s">
        <v>83</v>
      </c>
      <c r="B25" s="12" t="s">
        <v>28</v>
      </c>
      <c r="C25" s="17" t="s">
        <v>16</v>
      </c>
      <c r="D25" s="35"/>
      <c r="E25" s="36"/>
      <c r="F25" s="36"/>
      <c r="G25" s="35"/>
      <c r="H25" s="36"/>
      <c r="I25" s="36"/>
      <c r="J25" s="35"/>
      <c r="K25" s="36"/>
      <c r="L25" s="36"/>
      <c r="M25" s="35"/>
      <c r="N25" s="36"/>
      <c r="O25" s="36"/>
      <c r="P25" s="35"/>
      <c r="Q25" s="36"/>
      <c r="R25" s="36"/>
      <c r="S25" s="35"/>
      <c r="T25" s="36"/>
      <c r="U25" s="36"/>
      <c r="V25" s="35"/>
      <c r="W25" s="36"/>
      <c r="X25" s="36"/>
      <c r="Y25" s="35"/>
      <c r="Z25" s="36"/>
      <c r="AA25" s="36"/>
      <c r="AB25" s="35"/>
      <c r="AC25" s="36"/>
      <c r="AD25" s="36"/>
      <c r="AE25" s="35"/>
      <c r="AF25" s="36"/>
      <c r="AG25" s="36"/>
    </row>
    <row r="26" spans="1:33" ht="21" customHeight="1">
      <c r="A26" s="19" t="s">
        <v>84</v>
      </c>
      <c r="B26" s="14" t="s">
        <v>29</v>
      </c>
      <c r="C26" s="17" t="s">
        <v>16</v>
      </c>
      <c r="D26" s="35">
        <v>0</v>
      </c>
      <c r="E26" s="36"/>
      <c r="F26" s="36"/>
      <c r="G26" s="35">
        <v>0</v>
      </c>
      <c r="H26" s="36"/>
      <c r="I26" s="36"/>
      <c r="J26" s="35">
        <v>0</v>
      </c>
      <c r="K26" s="36"/>
      <c r="L26" s="36"/>
      <c r="M26" s="35">
        <v>0</v>
      </c>
      <c r="N26" s="36"/>
      <c r="O26" s="36"/>
      <c r="P26" s="35">
        <v>0</v>
      </c>
      <c r="Q26" s="36"/>
      <c r="R26" s="36"/>
      <c r="S26" s="35">
        <v>0</v>
      </c>
      <c r="T26" s="36"/>
      <c r="U26" s="36"/>
      <c r="V26" s="35">
        <v>0</v>
      </c>
      <c r="W26" s="36"/>
      <c r="X26" s="36"/>
      <c r="Y26" s="35">
        <v>0</v>
      </c>
      <c r="Z26" s="36"/>
      <c r="AA26" s="36"/>
      <c r="AB26" s="35">
        <v>0</v>
      </c>
      <c r="AC26" s="36"/>
      <c r="AD26" s="36"/>
      <c r="AE26" s="35">
        <v>0</v>
      </c>
      <c r="AF26" s="36"/>
      <c r="AG26" s="36"/>
    </row>
    <row r="27" spans="1:33" ht="12.95" customHeight="1">
      <c r="A27" s="20">
        <v>2</v>
      </c>
      <c r="B27" s="11" t="s">
        <v>30</v>
      </c>
      <c r="C27" s="17" t="s">
        <v>16</v>
      </c>
      <c r="D27" s="35"/>
      <c r="E27" s="36"/>
      <c r="F27" s="36"/>
      <c r="G27" s="35"/>
      <c r="H27" s="36"/>
      <c r="I27" s="36"/>
      <c r="J27" s="35"/>
      <c r="K27" s="36"/>
      <c r="L27" s="36"/>
      <c r="M27" s="35"/>
      <c r="N27" s="36"/>
      <c r="O27" s="36"/>
      <c r="P27" s="35"/>
      <c r="Q27" s="36"/>
      <c r="R27" s="36"/>
      <c r="S27" s="35"/>
      <c r="T27" s="36"/>
      <c r="U27" s="36"/>
      <c r="V27" s="35"/>
      <c r="W27" s="36"/>
      <c r="X27" s="36"/>
      <c r="Y27" s="35"/>
      <c r="Z27" s="36"/>
      <c r="AA27" s="36"/>
      <c r="AB27" s="35"/>
      <c r="AC27" s="36"/>
      <c r="AD27" s="36"/>
      <c r="AE27" s="35"/>
      <c r="AF27" s="36"/>
      <c r="AG27" s="36"/>
    </row>
    <row r="28" spans="1:33" ht="21" customHeight="1">
      <c r="A28" s="20" t="s">
        <v>85</v>
      </c>
      <c r="B28" s="11" t="s">
        <v>31</v>
      </c>
      <c r="C28" s="6"/>
      <c r="D28" s="35"/>
      <c r="E28" s="36"/>
      <c r="F28" s="36"/>
      <c r="G28" s="35"/>
      <c r="H28" s="36"/>
      <c r="I28" s="36"/>
      <c r="J28" s="35"/>
      <c r="K28" s="36"/>
      <c r="L28" s="36"/>
      <c r="M28" s="35"/>
      <c r="N28" s="36"/>
      <c r="O28" s="36"/>
      <c r="P28" s="35"/>
      <c r="Q28" s="36"/>
      <c r="R28" s="36"/>
      <c r="S28" s="35"/>
      <c r="T28" s="36"/>
      <c r="U28" s="36"/>
      <c r="V28" s="35"/>
      <c r="W28" s="36"/>
      <c r="X28" s="36"/>
      <c r="Y28" s="35"/>
      <c r="Z28" s="36"/>
      <c r="AA28" s="36"/>
      <c r="AB28" s="35"/>
      <c r="AC28" s="36"/>
      <c r="AD28" s="36"/>
      <c r="AE28" s="35"/>
      <c r="AF28" s="36"/>
      <c r="AG28" s="36"/>
    </row>
    <row r="29" spans="1:33" ht="42" customHeight="1">
      <c r="A29" s="20" t="s">
        <v>86</v>
      </c>
      <c r="B29" s="15" t="s">
        <v>32</v>
      </c>
      <c r="C29" s="6"/>
      <c r="D29" s="35"/>
      <c r="E29" s="36"/>
      <c r="F29" s="36"/>
      <c r="G29" s="35"/>
      <c r="H29" s="36"/>
      <c r="I29" s="36"/>
      <c r="J29" s="35"/>
      <c r="K29" s="36"/>
      <c r="L29" s="36"/>
      <c r="M29" s="35"/>
      <c r="N29" s="36"/>
      <c r="O29" s="36"/>
      <c r="P29" s="35"/>
      <c r="Q29" s="36"/>
      <c r="R29" s="36"/>
      <c r="S29" s="35"/>
      <c r="T29" s="36"/>
      <c r="U29" s="36"/>
      <c r="V29" s="35"/>
      <c r="W29" s="36"/>
      <c r="X29" s="36"/>
      <c r="Y29" s="35"/>
      <c r="Z29" s="36"/>
      <c r="AA29" s="36"/>
      <c r="AB29" s="35"/>
      <c r="AC29" s="36"/>
      <c r="AD29" s="36"/>
      <c r="AE29" s="35"/>
      <c r="AF29" s="36"/>
      <c r="AG29" s="36"/>
    </row>
    <row r="30" spans="1:33" ht="21" customHeight="1">
      <c r="A30" s="20" t="s">
        <v>87</v>
      </c>
      <c r="B30" s="11" t="s">
        <v>33</v>
      </c>
      <c r="C30" s="6"/>
      <c r="D30" s="35"/>
      <c r="E30" s="36"/>
      <c r="F30" s="36"/>
      <c r="G30" s="35"/>
      <c r="H30" s="36"/>
      <c r="I30" s="36"/>
      <c r="J30" s="35"/>
      <c r="K30" s="36"/>
      <c r="L30" s="36"/>
      <c r="M30" s="35"/>
      <c r="N30" s="36"/>
      <c r="O30" s="36"/>
      <c r="P30" s="35"/>
      <c r="Q30" s="36"/>
      <c r="R30" s="36"/>
      <c r="S30" s="35"/>
      <c r="T30" s="36"/>
      <c r="U30" s="36"/>
      <c r="V30" s="35"/>
      <c r="W30" s="36"/>
      <c r="X30" s="36"/>
      <c r="Y30" s="35"/>
      <c r="Z30" s="36"/>
      <c r="AA30" s="36"/>
      <c r="AB30" s="35"/>
      <c r="AC30" s="36"/>
      <c r="AD30" s="36"/>
      <c r="AE30" s="35"/>
      <c r="AF30" s="36"/>
      <c r="AG30" s="36"/>
    </row>
    <row r="31" spans="1:33" ht="30.95" customHeight="1">
      <c r="A31" s="20" t="s">
        <v>88</v>
      </c>
      <c r="B31" s="11" t="s">
        <v>34</v>
      </c>
      <c r="C31" s="6"/>
      <c r="D31" s="35"/>
      <c r="E31" s="36"/>
      <c r="F31" s="36"/>
      <c r="G31" s="35"/>
      <c r="H31" s="36"/>
      <c r="I31" s="36"/>
      <c r="J31" s="35"/>
      <c r="K31" s="36"/>
      <c r="L31" s="36"/>
      <c r="M31" s="35"/>
      <c r="N31" s="36"/>
      <c r="O31" s="36"/>
      <c r="P31" s="35"/>
      <c r="Q31" s="36"/>
      <c r="R31" s="36"/>
      <c r="S31" s="35"/>
      <c r="T31" s="36"/>
      <c r="U31" s="36"/>
      <c r="V31" s="35"/>
      <c r="W31" s="36"/>
      <c r="X31" s="36"/>
      <c r="Y31" s="35"/>
      <c r="Z31" s="36"/>
      <c r="AA31" s="36"/>
      <c r="AB31" s="35"/>
      <c r="AC31" s="36"/>
      <c r="AD31" s="36"/>
      <c r="AE31" s="35"/>
      <c r="AF31" s="36"/>
      <c r="AG31" s="36"/>
    </row>
    <row r="32" spans="1:33" ht="147">
      <c r="A32" s="20" t="s">
        <v>89</v>
      </c>
      <c r="B32" s="15" t="s">
        <v>35</v>
      </c>
      <c r="C32" s="6"/>
      <c r="D32" s="35"/>
      <c r="E32" s="36"/>
      <c r="F32" s="36"/>
      <c r="G32" s="35"/>
      <c r="H32" s="36"/>
      <c r="I32" s="36"/>
      <c r="J32" s="35"/>
      <c r="K32" s="36"/>
      <c r="L32" s="36"/>
      <c r="M32" s="35"/>
      <c r="N32" s="36"/>
      <c r="O32" s="36"/>
      <c r="P32" s="35"/>
      <c r="Q32" s="36"/>
      <c r="R32" s="36"/>
      <c r="S32" s="35"/>
      <c r="T32" s="36"/>
      <c r="U32" s="36"/>
      <c r="V32" s="35"/>
      <c r="W32" s="36"/>
      <c r="X32" s="36"/>
      <c r="Y32" s="35"/>
      <c r="Z32" s="36"/>
      <c r="AA32" s="36"/>
      <c r="AB32" s="35"/>
      <c r="AC32" s="36"/>
      <c r="AD32" s="36"/>
      <c r="AE32" s="35"/>
      <c r="AF32" s="36"/>
      <c r="AG32" s="36"/>
    </row>
    <row r="33" spans="1:33" ht="21" customHeight="1">
      <c r="A33" s="20" t="s">
        <v>90</v>
      </c>
      <c r="B33" s="11" t="s">
        <v>36</v>
      </c>
      <c r="C33" s="6"/>
      <c r="D33" s="35"/>
      <c r="E33" s="36"/>
      <c r="F33" s="36"/>
      <c r="G33" s="35"/>
      <c r="H33" s="36"/>
      <c r="I33" s="36"/>
      <c r="J33" s="35"/>
      <c r="K33" s="36"/>
      <c r="L33" s="36"/>
      <c r="M33" s="35"/>
      <c r="N33" s="36"/>
      <c r="O33" s="36"/>
      <c r="P33" s="35"/>
      <c r="Q33" s="36"/>
      <c r="R33" s="36"/>
      <c r="S33" s="35"/>
      <c r="T33" s="36"/>
      <c r="U33" s="36"/>
      <c r="V33" s="35"/>
      <c r="W33" s="36"/>
      <c r="X33" s="36"/>
      <c r="Y33" s="35"/>
      <c r="Z33" s="36"/>
      <c r="AA33" s="36"/>
      <c r="AB33" s="35"/>
      <c r="AC33" s="36"/>
      <c r="AD33" s="36"/>
      <c r="AE33" s="35"/>
      <c r="AF33" s="36"/>
      <c r="AG33" s="36"/>
    </row>
    <row r="34" spans="1:33">
      <c r="A34" s="19">
        <v>3</v>
      </c>
      <c r="B34" s="14" t="s">
        <v>37</v>
      </c>
      <c r="C34" s="17" t="s">
        <v>16</v>
      </c>
      <c r="D34" s="35">
        <f t="shared" ref="D34:AG34" si="5">D6</f>
        <v>10211.32</v>
      </c>
      <c r="E34" s="37">
        <f t="shared" si="5"/>
        <v>4931.2506543999998</v>
      </c>
      <c r="F34" s="37">
        <f t="shared" si="5"/>
        <v>5280.0693455999999</v>
      </c>
      <c r="G34" s="35">
        <f t="shared" si="5"/>
        <v>10604.57</v>
      </c>
      <c r="H34" s="37">
        <f t="shared" si="5"/>
        <v>5270.4712899999995</v>
      </c>
      <c r="I34" s="37">
        <f t="shared" si="5"/>
        <v>5334.0987100000002</v>
      </c>
      <c r="J34" s="35">
        <f t="shared" si="5"/>
        <v>11015.53</v>
      </c>
      <c r="K34" s="37">
        <f t="shared" si="5"/>
        <v>5323.8056490000008</v>
      </c>
      <c r="L34" s="37">
        <f t="shared" si="5"/>
        <v>5691.7243509999998</v>
      </c>
      <c r="M34" s="35">
        <f t="shared" si="5"/>
        <v>11456.1512</v>
      </c>
      <c r="N34" s="37">
        <f t="shared" si="5"/>
        <v>5532.1754144799997</v>
      </c>
      <c r="O34" s="37">
        <f t="shared" si="5"/>
        <v>5923.9757855200005</v>
      </c>
      <c r="P34" s="35">
        <f t="shared" si="5"/>
        <v>11914.397248000001</v>
      </c>
      <c r="Q34" s="37">
        <f t="shared" si="5"/>
        <v>5921.4554322560007</v>
      </c>
      <c r="R34" s="37">
        <f t="shared" si="5"/>
        <v>5992.9418157440005</v>
      </c>
      <c r="S34" s="35">
        <f t="shared" si="5"/>
        <v>12390.973137920002</v>
      </c>
      <c r="T34" s="37">
        <f t="shared" si="5"/>
        <v>5988.557317556737</v>
      </c>
      <c r="U34" s="37">
        <f t="shared" si="5"/>
        <v>6402.4158203632651</v>
      </c>
      <c r="V34" s="35">
        <f t="shared" si="5"/>
        <v>12886.612063436802</v>
      </c>
      <c r="W34" s="37">
        <f t="shared" si="5"/>
        <v>6223.2026976749003</v>
      </c>
      <c r="X34" s="37">
        <f t="shared" si="5"/>
        <v>6663.4093657619014</v>
      </c>
      <c r="Y34" s="35">
        <f t="shared" si="5"/>
        <v>13402.076545974274</v>
      </c>
      <c r="Z34" s="37">
        <f t="shared" si="5"/>
        <v>6660.8320433492145</v>
      </c>
      <c r="AA34" s="37">
        <f t="shared" si="5"/>
        <v>6741.2445026250598</v>
      </c>
      <c r="AB34" s="35">
        <f t="shared" si="5"/>
        <v>13938.159607813246</v>
      </c>
      <c r="AC34" s="37">
        <f t="shared" si="5"/>
        <v>6736.3125384561417</v>
      </c>
      <c r="AD34" s="37">
        <f t="shared" si="5"/>
        <v>7201.8470693571044</v>
      </c>
      <c r="AE34" s="35">
        <f t="shared" si="5"/>
        <v>14495.685992125776</v>
      </c>
      <c r="AF34" s="37">
        <f t="shared" si="5"/>
        <v>7000.2566793173801</v>
      </c>
      <c r="AG34" s="37">
        <f t="shared" si="5"/>
        <v>7495.4293128083964</v>
      </c>
    </row>
    <row r="35" spans="1:33" ht="12.95" customHeight="1">
      <c r="A35" s="19">
        <v>4</v>
      </c>
      <c r="B35" s="14" t="s">
        <v>38</v>
      </c>
      <c r="C35" s="17" t="s">
        <v>16</v>
      </c>
      <c r="D35" s="35">
        <v>0</v>
      </c>
      <c r="E35" s="36"/>
      <c r="F35" s="36"/>
      <c r="G35" s="35">
        <v>0</v>
      </c>
      <c r="H35" s="36"/>
      <c r="I35" s="36"/>
      <c r="J35" s="35">
        <v>0</v>
      </c>
      <c r="K35" s="36"/>
      <c r="L35" s="36"/>
      <c r="M35" s="35">
        <v>0</v>
      </c>
      <c r="N35" s="36"/>
      <c r="O35" s="36"/>
      <c r="P35" s="35">
        <v>0</v>
      </c>
      <c r="Q35" s="36"/>
      <c r="R35" s="36"/>
      <c r="S35" s="35">
        <v>0</v>
      </c>
      <c r="T35" s="36"/>
      <c r="U35" s="36"/>
      <c r="V35" s="35">
        <v>0</v>
      </c>
      <c r="W35" s="36"/>
      <c r="X35" s="36"/>
      <c r="Y35" s="35">
        <v>0</v>
      </c>
      <c r="Z35" s="36"/>
      <c r="AA35" s="36"/>
      <c r="AB35" s="35">
        <v>0</v>
      </c>
      <c r="AC35" s="36"/>
      <c r="AD35" s="36"/>
      <c r="AE35" s="35">
        <v>0</v>
      </c>
      <c r="AF35" s="36"/>
      <c r="AG35" s="36"/>
    </row>
    <row r="36" spans="1:33" ht="12" customHeight="1">
      <c r="A36" s="19">
        <v>5</v>
      </c>
      <c r="B36" s="14" t="s">
        <v>39</v>
      </c>
      <c r="C36" s="17" t="s">
        <v>16</v>
      </c>
      <c r="D36" s="35">
        <f>D34-D35</f>
        <v>10211.32</v>
      </c>
      <c r="E36" s="37">
        <f t="shared" ref="E36:AG36" si="6">E34-E35</f>
        <v>4931.2506543999998</v>
      </c>
      <c r="F36" s="37">
        <f t="shared" si="6"/>
        <v>5280.0693455999999</v>
      </c>
      <c r="G36" s="35">
        <f t="shared" si="6"/>
        <v>10604.57</v>
      </c>
      <c r="H36" s="37">
        <f t="shared" si="6"/>
        <v>5270.4712899999995</v>
      </c>
      <c r="I36" s="37">
        <f t="shared" si="6"/>
        <v>5334.0987100000002</v>
      </c>
      <c r="J36" s="35">
        <f t="shared" si="6"/>
        <v>11015.53</v>
      </c>
      <c r="K36" s="37">
        <f t="shared" si="6"/>
        <v>5323.8056490000008</v>
      </c>
      <c r="L36" s="37">
        <f t="shared" si="6"/>
        <v>5691.7243509999998</v>
      </c>
      <c r="M36" s="35">
        <f t="shared" si="6"/>
        <v>11456.1512</v>
      </c>
      <c r="N36" s="37">
        <f t="shared" si="6"/>
        <v>5532.1754144799997</v>
      </c>
      <c r="O36" s="37">
        <f t="shared" si="6"/>
        <v>5923.9757855200005</v>
      </c>
      <c r="P36" s="35">
        <f t="shared" si="6"/>
        <v>11914.397248000001</v>
      </c>
      <c r="Q36" s="37">
        <f t="shared" si="6"/>
        <v>5921.4554322560007</v>
      </c>
      <c r="R36" s="37">
        <f t="shared" si="6"/>
        <v>5992.9418157440005</v>
      </c>
      <c r="S36" s="35">
        <f t="shared" si="6"/>
        <v>12390.973137920002</v>
      </c>
      <c r="T36" s="37">
        <f t="shared" si="6"/>
        <v>5988.557317556737</v>
      </c>
      <c r="U36" s="37">
        <f t="shared" si="6"/>
        <v>6402.4158203632651</v>
      </c>
      <c r="V36" s="35">
        <f t="shared" si="6"/>
        <v>12886.612063436802</v>
      </c>
      <c r="W36" s="37">
        <f t="shared" si="6"/>
        <v>6223.2026976749003</v>
      </c>
      <c r="X36" s="37">
        <f t="shared" si="6"/>
        <v>6663.4093657619014</v>
      </c>
      <c r="Y36" s="35">
        <f t="shared" si="6"/>
        <v>13402.076545974274</v>
      </c>
      <c r="Z36" s="37">
        <f t="shared" si="6"/>
        <v>6660.8320433492145</v>
      </c>
      <c r="AA36" s="37">
        <f t="shared" si="6"/>
        <v>6741.2445026250598</v>
      </c>
      <c r="AB36" s="35">
        <f t="shared" si="6"/>
        <v>13938.159607813246</v>
      </c>
      <c r="AC36" s="37">
        <f t="shared" si="6"/>
        <v>6736.3125384561417</v>
      </c>
      <c r="AD36" s="37">
        <f t="shared" si="6"/>
        <v>7201.8470693571044</v>
      </c>
      <c r="AE36" s="35">
        <f t="shared" si="6"/>
        <v>14495.685992125776</v>
      </c>
      <c r="AF36" s="37">
        <f t="shared" si="6"/>
        <v>7000.2566793173801</v>
      </c>
      <c r="AG36" s="37">
        <f t="shared" si="6"/>
        <v>7495.4293128083964</v>
      </c>
    </row>
    <row r="37" spans="1:33" ht="20.100000000000001" customHeight="1">
      <c r="A37" s="19">
        <v>6</v>
      </c>
      <c r="B37" s="14" t="s">
        <v>40</v>
      </c>
      <c r="C37" s="17" t="s">
        <v>41</v>
      </c>
      <c r="D37" s="35">
        <f>D6/D40</f>
        <v>52.935821669258679</v>
      </c>
      <c r="E37" s="35">
        <f>D37*0.966</f>
        <v>51.13600373250388</v>
      </c>
      <c r="F37" s="35">
        <f>D37*1.022</f>
        <v>54.100409745982368</v>
      </c>
      <c r="G37" s="35">
        <f>G6/G40</f>
        <v>54.97444271643338</v>
      </c>
      <c r="H37" s="35">
        <f>$F$37</f>
        <v>54.100409745982368</v>
      </c>
      <c r="I37" s="35">
        <f>G37*1.022</f>
        <v>56.183880456194913</v>
      </c>
      <c r="J37" s="35">
        <f>J6/J40</f>
        <v>57.104872991187143</v>
      </c>
      <c r="K37" s="35">
        <f>$I$37</f>
        <v>56.183880456194913</v>
      </c>
      <c r="L37" s="35">
        <f>J37*1.022</f>
        <v>58.36118019699326</v>
      </c>
      <c r="M37" s="35">
        <f>M6/M40</f>
        <v>59.389067910834626</v>
      </c>
      <c r="N37" s="35">
        <f>$L$37</f>
        <v>58.36118019699326</v>
      </c>
      <c r="O37" s="35">
        <f>M37*1.022</f>
        <v>60.695627404872987</v>
      </c>
      <c r="P37" s="35">
        <f>P6/P40</f>
        <v>61.764630627268019</v>
      </c>
      <c r="Q37" s="35">
        <f>$O$37</f>
        <v>60.695627404872987</v>
      </c>
      <c r="R37" s="35">
        <f>P37*1.022</f>
        <v>63.123452501067916</v>
      </c>
      <c r="S37" s="35">
        <f>S6/S40</f>
        <v>64.235215852358749</v>
      </c>
      <c r="T37" s="35">
        <f>$R$37</f>
        <v>63.123452501067916</v>
      </c>
      <c r="U37" s="35">
        <f>S37*1.022</f>
        <v>65.648390601110648</v>
      </c>
      <c r="V37" s="35">
        <f>V6/V40</f>
        <v>66.804624486453093</v>
      </c>
      <c r="W37" s="35">
        <f>$U$37</f>
        <v>65.648390601110648</v>
      </c>
      <c r="X37" s="35">
        <f>V37*1.022</f>
        <v>68.274326225155065</v>
      </c>
      <c r="Y37" s="35">
        <f>Y6/Y40</f>
        <v>69.476809465911217</v>
      </c>
      <c r="Z37" s="35">
        <f>$X$37</f>
        <v>68.274326225155065</v>
      </c>
      <c r="AA37" s="35">
        <f>Y37*1.022</f>
        <v>71.00529927416126</v>
      </c>
      <c r="AB37" s="35">
        <f>AB6/AB40</f>
        <v>72.255881844547673</v>
      </c>
      <c r="AC37" s="35">
        <f>$AA$37</f>
        <v>71.00529927416126</v>
      </c>
      <c r="AD37" s="35">
        <f>AB37*1.022</f>
        <v>73.845511245127724</v>
      </c>
      <c r="AE37" s="35">
        <f>AE6/AE40</f>
        <v>75.146117118329585</v>
      </c>
      <c r="AF37" s="35">
        <f>$AD$37</f>
        <v>73.845511245127724</v>
      </c>
      <c r="AG37" s="35">
        <f>AE37*1.022</f>
        <v>76.799331694932832</v>
      </c>
    </row>
    <row r="38" spans="1:33" ht="27.95" customHeight="1">
      <c r="A38" s="21"/>
      <c r="B38" s="14" t="s">
        <v>42</v>
      </c>
      <c r="C38" s="17" t="s">
        <v>41</v>
      </c>
      <c r="D38" s="35"/>
      <c r="E38" s="35">
        <v>40.270000000000003</v>
      </c>
      <c r="F38" s="35">
        <v>41.68</v>
      </c>
      <c r="G38" s="35"/>
      <c r="H38" s="35">
        <v>41.68</v>
      </c>
      <c r="I38" s="35">
        <v>43.14</v>
      </c>
      <c r="J38" s="35"/>
      <c r="K38" s="35">
        <f>$I$38</f>
        <v>43.14</v>
      </c>
      <c r="L38" s="35">
        <f>K38*1.04</f>
        <v>44.865600000000001</v>
      </c>
      <c r="M38" s="35"/>
      <c r="N38" s="35">
        <f>$L$38</f>
        <v>44.865600000000001</v>
      </c>
      <c r="O38" s="35">
        <f>N38*1.04</f>
        <v>46.660223999999999</v>
      </c>
      <c r="P38" s="35"/>
      <c r="Q38" s="35">
        <f>$O$38</f>
        <v>46.660223999999999</v>
      </c>
      <c r="R38" s="35">
        <f>Q38*1.04</f>
        <v>48.526632960000001</v>
      </c>
      <c r="S38" s="35"/>
      <c r="T38" s="35">
        <f>$R$38</f>
        <v>48.526632960000001</v>
      </c>
      <c r="U38" s="35">
        <f>T38*1.04</f>
        <v>50.4676982784</v>
      </c>
      <c r="V38" s="35"/>
      <c r="W38" s="35">
        <f>$U$38</f>
        <v>50.4676982784</v>
      </c>
      <c r="X38" s="35">
        <f>W38*1.04</f>
        <v>52.486406209536</v>
      </c>
      <c r="Y38" s="35"/>
      <c r="Z38" s="35">
        <f>$X$38</f>
        <v>52.486406209536</v>
      </c>
      <c r="AA38" s="35">
        <f>Z38*1.04</f>
        <v>54.585862457917443</v>
      </c>
      <c r="AB38" s="35"/>
      <c r="AC38" s="35">
        <f>$AA$38</f>
        <v>54.585862457917443</v>
      </c>
      <c r="AD38" s="35">
        <f>AC38*1.04</f>
        <v>56.769296956234143</v>
      </c>
      <c r="AE38" s="35"/>
      <c r="AF38" s="35">
        <f>$AD$38</f>
        <v>56.769296956234143</v>
      </c>
      <c r="AG38" s="35">
        <f>AF38*1.04</f>
        <v>59.040068834483513</v>
      </c>
    </row>
    <row r="39" spans="1:33" ht="27.95" customHeight="1">
      <c r="A39" s="21"/>
      <c r="B39" s="14" t="s">
        <v>43</v>
      </c>
      <c r="C39" s="17" t="s">
        <v>44</v>
      </c>
      <c r="D39" s="35">
        <v>192.9</v>
      </c>
      <c r="E39" s="35">
        <f>D39/2</f>
        <v>96.45</v>
      </c>
      <c r="F39" s="35">
        <f>D39/2</f>
        <v>96.45</v>
      </c>
      <c r="G39" s="35">
        <f>$D$39</f>
        <v>192.9</v>
      </c>
      <c r="H39" s="35">
        <f>G39/2</f>
        <v>96.45</v>
      </c>
      <c r="I39" s="35">
        <f>G39/2</f>
        <v>96.45</v>
      </c>
      <c r="J39" s="35">
        <f>$D$39</f>
        <v>192.9</v>
      </c>
      <c r="K39" s="35">
        <f>J39/2</f>
        <v>96.45</v>
      </c>
      <c r="L39" s="35">
        <f>J39/2</f>
        <v>96.45</v>
      </c>
      <c r="M39" s="35">
        <f>$D$39</f>
        <v>192.9</v>
      </c>
      <c r="N39" s="35">
        <f>M39/2</f>
        <v>96.45</v>
      </c>
      <c r="O39" s="35">
        <f>M39/2</f>
        <v>96.45</v>
      </c>
      <c r="P39" s="35">
        <f>$D$39</f>
        <v>192.9</v>
      </c>
      <c r="Q39" s="35">
        <f>P39/2</f>
        <v>96.45</v>
      </c>
      <c r="R39" s="35">
        <f>P39/2</f>
        <v>96.45</v>
      </c>
      <c r="S39" s="35">
        <f>$D$39</f>
        <v>192.9</v>
      </c>
      <c r="T39" s="35">
        <f>S39/2</f>
        <v>96.45</v>
      </c>
      <c r="U39" s="35">
        <f>S39/2</f>
        <v>96.45</v>
      </c>
      <c r="V39" s="35">
        <f>$D$39</f>
        <v>192.9</v>
      </c>
      <c r="W39" s="35">
        <f>V39/2</f>
        <v>96.45</v>
      </c>
      <c r="X39" s="35">
        <f>V39/2</f>
        <v>96.45</v>
      </c>
      <c r="Y39" s="35">
        <f>$D$39</f>
        <v>192.9</v>
      </c>
      <c r="Z39" s="35">
        <f>Y39/2</f>
        <v>96.45</v>
      </c>
      <c r="AA39" s="35">
        <f>Y39/2</f>
        <v>96.45</v>
      </c>
      <c r="AB39" s="35">
        <f>$D$39</f>
        <v>192.9</v>
      </c>
      <c r="AC39" s="35">
        <f>AB39/2</f>
        <v>96.45</v>
      </c>
      <c r="AD39" s="35">
        <f>AB39/2</f>
        <v>96.45</v>
      </c>
      <c r="AE39" s="35">
        <f>$D$39</f>
        <v>192.9</v>
      </c>
      <c r="AF39" s="35">
        <f>AE39/2</f>
        <v>96.45</v>
      </c>
      <c r="AG39" s="35">
        <f>AE39/2</f>
        <v>96.45</v>
      </c>
    </row>
    <row r="40" spans="1:33" ht="21" customHeight="1">
      <c r="A40" s="19">
        <v>7</v>
      </c>
      <c r="B40" s="14" t="s">
        <v>45</v>
      </c>
      <c r="C40" s="17" t="s">
        <v>44</v>
      </c>
      <c r="D40" s="35">
        <f t="shared" ref="D40:AG40" si="7">D39</f>
        <v>192.9</v>
      </c>
      <c r="E40" s="35">
        <f t="shared" si="7"/>
        <v>96.45</v>
      </c>
      <c r="F40" s="35">
        <f t="shared" si="7"/>
        <v>96.45</v>
      </c>
      <c r="G40" s="35">
        <f t="shared" si="7"/>
        <v>192.9</v>
      </c>
      <c r="H40" s="35">
        <f t="shared" si="7"/>
        <v>96.45</v>
      </c>
      <c r="I40" s="35">
        <f t="shared" si="7"/>
        <v>96.45</v>
      </c>
      <c r="J40" s="35">
        <f t="shared" si="7"/>
        <v>192.9</v>
      </c>
      <c r="K40" s="35">
        <f t="shared" si="7"/>
        <v>96.45</v>
      </c>
      <c r="L40" s="35">
        <f t="shared" si="7"/>
        <v>96.45</v>
      </c>
      <c r="M40" s="35">
        <f t="shared" si="7"/>
        <v>192.9</v>
      </c>
      <c r="N40" s="35">
        <f t="shared" si="7"/>
        <v>96.45</v>
      </c>
      <c r="O40" s="35">
        <f t="shared" si="7"/>
        <v>96.45</v>
      </c>
      <c r="P40" s="35">
        <f t="shared" si="7"/>
        <v>192.9</v>
      </c>
      <c r="Q40" s="35">
        <f t="shared" si="7"/>
        <v>96.45</v>
      </c>
      <c r="R40" s="35">
        <f t="shared" si="7"/>
        <v>96.45</v>
      </c>
      <c r="S40" s="35">
        <f t="shared" si="7"/>
        <v>192.9</v>
      </c>
      <c r="T40" s="35">
        <f t="shared" si="7"/>
        <v>96.45</v>
      </c>
      <c r="U40" s="35">
        <f t="shared" si="7"/>
        <v>96.45</v>
      </c>
      <c r="V40" s="35">
        <f t="shared" si="7"/>
        <v>192.9</v>
      </c>
      <c r="W40" s="35">
        <f t="shared" si="7"/>
        <v>96.45</v>
      </c>
      <c r="X40" s="35">
        <f t="shared" si="7"/>
        <v>96.45</v>
      </c>
      <c r="Y40" s="35">
        <f t="shared" si="7"/>
        <v>192.9</v>
      </c>
      <c r="Z40" s="35">
        <f t="shared" si="7"/>
        <v>96.45</v>
      </c>
      <c r="AA40" s="35">
        <f t="shared" si="7"/>
        <v>96.45</v>
      </c>
      <c r="AB40" s="35">
        <f t="shared" si="7"/>
        <v>192.9</v>
      </c>
      <c r="AC40" s="35">
        <f t="shared" si="7"/>
        <v>96.45</v>
      </c>
      <c r="AD40" s="35">
        <f t="shared" si="7"/>
        <v>96.45</v>
      </c>
      <c r="AE40" s="35">
        <f t="shared" si="7"/>
        <v>192.9</v>
      </c>
      <c r="AF40" s="35">
        <f t="shared" si="7"/>
        <v>96.45</v>
      </c>
      <c r="AG40" s="35">
        <f t="shared" si="7"/>
        <v>96.45</v>
      </c>
    </row>
    <row r="41" spans="1:33" ht="12.95" customHeight="1">
      <c r="A41" s="19">
        <v>8</v>
      </c>
      <c r="B41" s="14" t="s">
        <v>46</v>
      </c>
      <c r="C41" s="17" t="s">
        <v>47</v>
      </c>
      <c r="D41" s="35"/>
      <c r="E41" s="36"/>
      <c r="F41" s="37">
        <v>104</v>
      </c>
      <c r="G41" s="43"/>
      <c r="H41" s="36"/>
      <c r="I41" s="37">
        <v>103.6</v>
      </c>
      <c r="J41" s="43"/>
      <c r="K41" s="36"/>
      <c r="L41" s="37">
        <v>104.51</v>
      </c>
      <c r="M41" s="43"/>
      <c r="N41" s="36"/>
      <c r="O41" s="37">
        <v>104.1</v>
      </c>
      <c r="P41" s="43"/>
      <c r="Q41" s="36"/>
      <c r="R41" s="37">
        <v>104.13</v>
      </c>
      <c r="S41" s="43"/>
      <c r="T41" s="36"/>
      <c r="U41" s="37">
        <v>103.72</v>
      </c>
      <c r="V41" s="43"/>
      <c r="W41" s="36"/>
      <c r="X41" s="37">
        <v>103.72</v>
      </c>
      <c r="Y41" s="43"/>
      <c r="Z41" s="36"/>
      <c r="AA41" s="37">
        <v>103.72</v>
      </c>
      <c r="AB41" s="43"/>
      <c r="AC41" s="36"/>
      <c r="AD41" s="37">
        <v>103.72</v>
      </c>
      <c r="AE41" s="43"/>
      <c r="AF41" s="36"/>
      <c r="AG41" s="37">
        <v>103.72</v>
      </c>
    </row>
    <row r="42" spans="1:33" ht="12.95" customHeight="1">
      <c r="A42" s="19" t="s">
        <v>129</v>
      </c>
      <c r="B42" s="14" t="s">
        <v>130</v>
      </c>
      <c r="C42" s="17" t="s">
        <v>16</v>
      </c>
      <c r="D42" s="35">
        <v>145.5</v>
      </c>
      <c r="E42" s="39"/>
      <c r="F42" s="39"/>
      <c r="G42" s="35">
        <v>145.5</v>
      </c>
      <c r="H42" s="39"/>
      <c r="I42" s="39"/>
      <c r="J42" s="35"/>
      <c r="K42" s="39"/>
      <c r="L42" s="39"/>
      <c r="M42" s="35"/>
      <c r="N42" s="39"/>
      <c r="O42" s="39"/>
      <c r="P42" s="35"/>
      <c r="Q42" s="39"/>
      <c r="R42" s="39"/>
      <c r="S42" s="35"/>
      <c r="T42" s="39"/>
      <c r="U42" s="39"/>
      <c r="V42" s="35"/>
      <c r="W42" s="39"/>
      <c r="X42" s="39"/>
      <c r="Y42" s="35"/>
      <c r="Z42" s="39"/>
      <c r="AA42" s="39"/>
      <c r="AB42" s="35"/>
      <c r="AC42" s="39"/>
      <c r="AD42" s="39"/>
      <c r="AE42" s="35"/>
      <c r="AF42" s="39"/>
      <c r="AG42" s="39"/>
    </row>
    <row r="43" spans="1:33" ht="12.95" customHeight="1">
      <c r="A43" s="19" t="s">
        <v>131</v>
      </c>
      <c r="B43" s="14" t="s">
        <v>132</v>
      </c>
      <c r="C43" s="17" t="s">
        <v>16</v>
      </c>
      <c r="D43" s="35">
        <v>0</v>
      </c>
      <c r="E43" s="39">
        <v>0</v>
      </c>
      <c r="F43" s="39">
        <v>0</v>
      </c>
      <c r="G43" s="35">
        <v>0</v>
      </c>
      <c r="H43" s="39">
        <v>0</v>
      </c>
      <c r="I43" s="39">
        <v>0</v>
      </c>
      <c r="J43" s="35">
        <v>0</v>
      </c>
      <c r="K43" s="39">
        <v>0</v>
      </c>
      <c r="L43" s="39">
        <v>0</v>
      </c>
      <c r="M43" s="35">
        <v>0</v>
      </c>
      <c r="N43" s="39">
        <v>0</v>
      </c>
      <c r="O43" s="39">
        <v>0</v>
      </c>
      <c r="P43" s="35">
        <v>0</v>
      </c>
      <c r="Q43" s="39">
        <v>0</v>
      </c>
      <c r="R43" s="39">
        <v>0</v>
      </c>
      <c r="S43" s="35">
        <v>0</v>
      </c>
      <c r="T43" s="39">
        <v>0</v>
      </c>
      <c r="U43" s="39">
        <v>0</v>
      </c>
      <c r="V43" s="40">
        <v>0</v>
      </c>
      <c r="W43" s="39">
        <v>0</v>
      </c>
      <c r="X43" s="39">
        <v>0</v>
      </c>
      <c r="Y43" s="35">
        <v>0</v>
      </c>
      <c r="Z43" s="39">
        <v>0</v>
      </c>
      <c r="AA43" s="39">
        <v>0</v>
      </c>
      <c r="AB43" s="35">
        <v>0</v>
      </c>
      <c r="AC43" s="39">
        <v>0</v>
      </c>
      <c r="AD43" s="39">
        <v>0</v>
      </c>
      <c r="AE43" s="35">
        <v>0</v>
      </c>
      <c r="AF43" s="39">
        <v>0</v>
      </c>
      <c r="AG43" s="39">
        <v>0</v>
      </c>
    </row>
    <row r="44" spans="1:33" ht="12.95" customHeight="1">
      <c r="A44" s="19" t="s">
        <v>133</v>
      </c>
      <c r="B44" s="14" t="s">
        <v>134</v>
      </c>
      <c r="C44" s="17" t="s">
        <v>16</v>
      </c>
      <c r="D44" s="35">
        <v>0</v>
      </c>
      <c r="E44" s="39">
        <v>0</v>
      </c>
      <c r="F44" s="39">
        <v>0</v>
      </c>
      <c r="G44" s="35">
        <v>0</v>
      </c>
      <c r="H44" s="39">
        <v>0</v>
      </c>
      <c r="I44" s="39">
        <v>0</v>
      </c>
      <c r="J44" s="35">
        <v>0</v>
      </c>
      <c r="K44" s="39">
        <v>0</v>
      </c>
      <c r="L44" s="39">
        <v>0</v>
      </c>
      <c r="M44" s="35">
        <v>0</v>
      </c>
      <c r="N44" s="39">
        <v>0</v>
      </c>
      <c r="O44" s="39">
        <v>0</v>
      </c>
      <c r="P44" s="35">
        <v>0</v>
      </c>
      <c r="Q44" s="39">
        <v>0</v>
      </c>
      <c r="R44" s="39">
        <v>0</v>
      </c>
      <c r="S44" s="35">
        <v>0</v>
      </c>
      <c r="T44" s="39">
        <v>0</v>
      </c>
      <c r="U44" s="39">
        <v>0</v>
      </c>
      <c r="V44" s="40">
        <v>0</v>
      </c>
      <c r="W44" s="39">
        <v>0</v>
      </c>
      <c r="X44" s="39">
        <v>0</v>
      </c>
      <c r="Y44" s="35">
        <v>0</v>
      </c>
      <c r="Z44" s="39">
        <v>0</v>
      </c>
      <c r="AA44" s="39">
        <v>0</v>
      </c>
      <c r="AB44" s="35">
        <v>0</v>
      </c>
      <c r="AC44" s="39">
        <v>0</v>
      </c>
      <c r="AD44" s="39">
        <v>0</v>
      </c>
      <c r="AE44" s="35">
        <v>0</v>
      </c>
      <c r="AF44" s="39">
        <v>0</v>
      </c>
      <c r="AG44" s="39">
        <v>0</v>
      </c>
    </row>
    <row r="45" spans="1:33" ht="12.95" customHeight="1">
      <c r="A45" s="19" t="s">
        <v>135</v>
      </c>
      <c r="B45" s="14" t="s">
        <v>136</v>
      </c>
      <c r="C45" s="17" t="s">
        <v>16</v>
      </c>
      <c r="D45" s="40">
        <v>0</v>
      </c>
      <c r="E45" s="39">
        <v>0</v>
      </c>
      <c r="F45" s="39">
        <v>0</v>
      </c>
      <c r="G45" s="40">
        <v>0</v>
      </c>
      <c r="H45" s="39">
        <v>0</v>
      </c>
      <c r="I45" s="39">
        <v>0</v>
      </c>
      <c r="J45" s="40">
        <v>0</v>
      </c>
      <c r="K45" s="39">
        <v>0</v>
      </c>
      <c r="L45" s="39">
        <v>0</v>
      </c>
      <c r="M45" s="40">
        <v>0</v>
      </c>
      <c r="N45" s="39">
        <v>0</v>
      </c>
      <c r="O45" s="39">
        <v>0</v>
      </c>
      <c r="P45" s="40">
        <v>0</v>
      </c>
      <c r="Q45" s="39">
        <v>0</v>
      </c>
      <c r="R45" s="39">
        <v>0</v>
      </c>
      <c r="S45" s="40">
        <v>0</v>
      </c>
      <c r="T45" s="39">
        <v>0</v>
      </c>
      <c r="U45" s="39">
        <v>0</v>
      </c>
      <c r="V45" s="40">
        <v>0</v>
      </c>
      <c r="W45" s="39">
        <v>0</v>
      </c>
      <c r="X45" s="39">
        <v>0</v>
      </c>
      <c r="Y45" s="35">
        <v>0</v>
      </c>
      <c r="Z45" s="39">
        <v>0</v>
      </c>
      <c r="AA45" s="39">
        <v>0</v>
      </c>
      <c r="AB45" s="35">
        <v>0</v>
      </c>
      <c r="AC45" s="39">
        <v>0</v>
      </c>
      <c r="AD45" s="39">
        <v>0</v>
      </c>
      <c r="AE45" s="35">
        <v>0</v>
      </c>
      <c r="AF45" s="39">
        <v>0</v>
      </c>
      <c r="AG45" s="39">
        <v>0</v>
      </c>
    </row>
    <row r="46" spans="1:33" ht="12.95" customHeight="1">
      <c r="A46" s="19" t="s">
        <v>137</v>
      </c>
      <c r="B46" s="14" t="s">
        <v>138</v>
      </c>
      <c r="C46" s="17" t="s">
        <v>16</v>
      </c>
      <c r="D46" s="40">
        <f>D43-D42</f>
        <v>-145.5</v>
      </c>
      <c r="E46" s="39">
        <f t="shared" ref="E46:AG46" si="8">E43-E42</f>
        <v>0</v>
      </c>
      <c r="F46" s="39">
        <f t="shared" si="8"/>
        <v>0</v>
      </c>
      <c r="G46" s="40">
        <f t="shared" si="8"/>
        <v>-145.5</v>
      </c>
      <c r="H46" s="39">
        <f t="shared" si="8"/>
        <v>0</v>
      </c>
      <c r="I46" s="39">
        <f t="shared" si="8"/>
        <v>0</v>
      </c>
      <c r="J46" s="40">
        <f t="shared" si="8"/>
        <v>0</v>
      </c>
      <c r="K46" s="39">
        <f t="shared" si="8"/>
        <v>0</v>
      </c>
      <c r="L46" s="39">
        <f t="shared" si="8"/>
        <v>0</v>
      </c>
      <c r="M46" s="40">
        <f t="shared" si="8"/>
        <v>0</v>
      </c>
      <c r="N46" s="39">
        <f t="shared" si="8"/>
        <v>0</v>
      </c>
      <c r="O46" s="39">
        <f t="shared" si="8"/>
        <v>0</v>
      </c>
      <c r="P46" s="40">
        <f t="shared" si="8"/>
        <v>0</v>
      </c>
      <c r="Q46" s="39">
        <f t="shared" si="8"/>
        <v>0</v>
      </c>
      <c r="R46" s="39">
        <f t="shared" si="8"/>
        <v>0</v>
      </c>
      <c r="S46" s="40">
        <f t="shared" si="8"/>
        <v>0</v>
      </c>
      <c r="T46" s="39">
        <f t="shared" si="8"/>
        <v>0</v>
      </c>
      <c r="U46" s="39">
        <f t="shared" si="8"/>
        <v>0</v>
      </c>
      <c r="V46" s="40">
        <f t="shared" si="8"/>
        <v>0</v>
      </c>
      <c r="W46" s="39">
        <f t="shared" si="8"/>
        <v>0</v>
      </c>
      <c r="X46" s="39">
        <f t="shared" si="8"/>
        <v>0</v>
      </c>
      <c r="Y46" s="40">
        <f t="shared" si="8"/>
        <v>0</v>
      </c>
      <c r="Z46" s="39">
        <f t="shared" si="8"/>
        <v>0</v>
      </c>
      <c r="AA46" s="39">
        <f t="shared" si="8"/>
        <v>0</v>
      </c>
      <c r="AB46" s="35">
        <f t="shared" si="8"/>
        <v>0</v>
      </c>
      <c r="AC46" s="39">
        <f t="shared" si="8"/>
        <v>0</v>
      </c>
      <c r="AD46" s="39">
        <f t="shared" si="8"/>
        <v>0</v>
      </c>
      <c r="AE46" s="35">
        <f t="shared" si="8"/>
        <v>0</v>
      </c>
      <c r="AF46" s="39">
        <f t="shared" si="8"/>
        <v>0</v>
      </c>
      <c r="AG46" s="39">
        <f t="shared" si="8"/>
        <v>0</v>
      </c>
    </row>
    <row r="47" spans="1:33" ht="12.95" customHeight="1">
      <c r="A47" s="19" t="s">
        <v>139</v>
      </c>
      <c r="B47" s="14" t="s">
        <v>140</v>
      </c>
      <c r="C47" s="17" t="s">
        <v>16</v>
      </c>
      <c r="D47" s="40">
        <v>145.5</v>
      </c>
      <c r="E47" s="39"/>
      <c r="F47" s="39"/>
      <c r="G47" s="40">
        <v>145.5</v>
      </c>
      <c r="H47" s="39"/>
      <c r="I47" s="39"/>
      <c r="J47" s="40"/>
      <c r="K47" s="39"/>
      <c r="L47" s="39"/>
      <c r="M47" s="40"/>
      <c r="N47" s="39"/>
      <c r="O47" s="39"/>
      <c r="P47" s="40"/>
      <c r="Q47" s="39"/>
      <c r="R47" s="39"/>
      <c r="S47" s="40"/>
      <c r="T47" s="39"/>
      <c r="U47" s="39"/>
      <c r="V47" s="40"/>
      <c r="W47" s="39"/>
      <c r="X47" s="39"/>
      <c r="Y47" s="40"/>
      <c r="Z47" s="39"/>
      <c r="AA47" s="39"/>
      <c r="AB47" s="35"/>
      <c r="AC47" s="39"/>
      <c r="AD47" s="39"/>
      <c r="AE47" s="40"/>
      <c r="AF47" s="39"/>
      <c r="AG47" s="39"/>
    </row>
    <row r="48" spans="1:33" s="34" customFormat="1" ht="41.25" customHeight="1">
      <c r="A48" s="50" t="s">
        <v>169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</row>
    <row r="49" s="34" customFormat="1" ht="18" customHeight="1"/>
  </sheetData>
  <mergeCells count="12">
    <mergeCell ref="A48:AG48"/>
    <mergeCell ref="S3:U3"/>
    <mergeCell ref="V3:X3"/>
    <mergeCell ref="Y3:AA3"/>
    <mergeCell ref="AB3:AD3"/>
    <mergeCell ref="AE3:AG3"/>
    <mergeCell ref="M3:O3"/>
    <mergeCell ref="P3:R3"/>
    <mergeCell ref="A3:A4"/>
    <mergeCell ref="D3:F3"/>
    <mergeCell ref="G3:I3"/>
    <mergeCell ref="J3:L3"/>
  </mergeCells>
  <pageMargins left="0.7" right="0.7" top="0.75" bottom="0.75" header="0.3" footer="0.3"/>
  <pageSetup paperSize="9" scale="51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4"/>
  <sheetViews>
    <sheetView workbookViewId="0">
      <selection activeCell="E13" sqref="E13:I13"/>
    </sheetView>
  </sheetViews>
  <sheetFormatPr defaultRowHeight="12.75"/>
  <cols>
    <col min="23" max="23" width="31.5" customWidth="1"/>
  </cols>
  <sheetData>
    <row r="1" spans="1:24" s="18" customFormat="1" ht="20.100000000000001" customHeight="1">
      <c r="A1" s="18" t="s">
        <v>165</v>
      </c>
    </row>
    <row r="2" spans="1:24" ht="20.100000000000001" customHeight="1"/>
    <row r="3" spans="1:24" ht="53.1" customHeight="1">
      <c r="A3" s="54" t="s">
        <v>91</v>
      </c>
      <c r="B3" s="54"/>
      <c r="C3" s="54"/>
      <c r="D3" s="54"/>
      <c r="E3" s="54" t="s">
        <v>92</v>
      </c>
      <c r="F3" s="54"/>
      <c r="G3" s="54"/>
      <c r="H3" s="54"/>
      <c r="I3" s="54"/>
      <c r="J3" s="54" t="s">
        <v>155</v>
      </c>
      <c r="K3" s="54"/>
      <c r="L3" s="54"/>
      <c r="M3" s="54"/>
      <c r="N3" s="54" t="s">
        <v>93</v>
      </c>
      <c r="O3" s="54"/>
      <c r="P3" s="54"/>
      <c r="Q3" s="54" t="s">
        <v>94</v>
      </c>
      <c r="R3" s="54"/>
      <c r="S3" s="54"/>
      <c r="T3" s="54" t="s">
        <v>95</v>
      </c>
      <c r="U3" s="54"/>
      <c r="V3" s="54"/>
      <c r="W3" s="31" t="s">
        <v>96</v>
      </c>
    </row>
    <row r="4" spans="1:24" ht="12.95" customHeight="1">
      <c r="A4" s="59">
        <v>1</v>
      </c>
      <c r="B4" s="59"/>
      <c r="C4" s="59"/>
      <c r="D4" s="59"/>
      <c r="E4" s="59">
        <v>2</v>
      </c>
      <c r="F4" s="59"/>
      <c r="G4" s="59"/>
      <c r="H4" s="59"/>
      <c r="I4" s="59"/>
      <c r="J4" s="59">
        <v>3</v>
      </c>
      <c r="K4" s="59"/>
      <c r="L4" s="59"/>
      <c r="M4" s="59"/>
      <c r="N4" s="59">
        <v>4</v>
      </c>
      <c r="O4" s="59"/>
      <c r="P4" s="59"/>
      <c r="Q4" s="59">
        <v>5</v>
      </c>
      <c r="R4" s="59"/>
      <c r="S4" s="59"/>
      <c r="T4" s="59">
        <v>6</v>
      </c>
      <c r="U4" s="59"/>
      <c r="V4" s="59"/>
      <c r="W4" s="31">
        <v>7</v>
      </c>
    </row>
    <row r="5" spans="1:24" ht="14.1" customHeight="1">
      <c r="A5" s="53" t="s">
        <v>170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</row>
    <row r="6" spans="1:24" ht="14.1" customHeight="1">
      <c r="A6" s="53" t="s">
        <v>97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</row>
    <row r="7" spans="1:24" ht="42" customHeight="1">
      <c r="A7" s="56">
        <v>1</v>
      </c>
      <c r="B7" s="56"/>
      <c r="C7" s="56"/>
      <c r="D7" s="56"/>
      <c r="E7" s="53" t="s">
        <v>171</v>
      </c>
      <c r="F7" s="53"/>
      <c r="G7" s="53"/>
      <c r="H7" s="53"/>
      <c r="I7" s="53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27"/>
    </row>
    <row r="8" spans="1:24" ht="27" customHeight="1">
      <c r="A8" s="56" t="s">
        <v>72</v>
      </c>
      <c r="B8" s="56"/>
      <c r="C8" s="56"/>
      <c r="D8" s="56"/>
      <c r="E8" s="57" t="s">
        <v>98</v>
      </c>
      <c r="F8" s="54"/>
      <c r="G8" s="54"/>
      <c r="H8" s="54"/>
      <c r="I8" s="54"/>
      <c r="J8" s="58">
        <f>'таблица 2'!$E$37</f>
        <v>51.13600373250388</v>
      </c>
      <c r="K8" s="58"/>
      <c r="L8" s="58"/>
      <c r="M8" s="58"/>
      <c r="N8" s="58">
        <f>'таблица 2'!$E$38</f>
        <v>40.270000000000003</v>
      </c>
      <c r="O8" s="58"/>
      <c r="P8" s="58"/>
      <c r="Q8" s="58">
        <f>J8-N8</f>
        <v>10.866003732503877</v>
      </c>
      <c r="R8" s="58"/>
      <c r="S8" s="58"/>
      <c r="T8" s="58">
        <f>'таблица 2'!$E$40</f>
        <v>96.45</v>
      </c>
      <c r="U8" s="58"/>
      <c r="V8" s="58"/>
      <c r="W8" s="28">
        <f>Q8*T8</f>
        <v>1048.026059999999</v>
      </c>
    </row>
    <row r="9" spans="1:24" ht="27.95" customHeight="1">
      <c r="A9" s="56" t="s">
        <v>80</v>
      </c>
      <c r="B9" s="56"/>
      <c r="C9" s="56"/>
      <c r="D9" s="56"/>
      <c r="E9" s="57" t="s">
        <v>99</v>
      </c>
      <c r="F9" s="57"/>
      <c r="G9" s="57"/>
      <c r="H9" s="57"/>
      <c r="I9" s="57"/>
      <c r="J9" s="58">
        <f>'таблица 2'!$F$37</f>
        <v>54.100409745982368</v>
      </c>
      <c r="K9" s="58"/>
      <c r="L9" s="58"/>
      <c r="M9" s="58"/>
      <c r="N9" s="58">
        <f>'таблица 2'!$F$38</f>
        <v>41.68</v>
      </c>
      <c r="O9" s="58"/>
      <c r="P9" s="58"/>
      <c r="Q9" s="58">
        <f>J9-N9</f>
        <v>12.420409745982369</v>
      </c>
      <c r="R9" s="58"/>
      <c r="S9" s="58"/>
      <c r="T9" s="58">
        <f>'таблица 2'!$F$40</f>
        <v>96.45</v>
      </c>
      <c r="U9" s="58"/>
      <c r="V9" s="58"/>
      <c r="W9" s="28">
        <f>Q9*T9</f>
        <v>1197.9485199999995</v>
      </c>
    </row>
    <row r="10" spans="1:24" ht="18" customHeight="1">
      <c r="A10" s="53" t="s">
        <v>100</v>
      </c>
      <c r="B10" s="53"/>
      <c r="C10" s="53"/>
      <c r="D10" s="53"/>
      <c r="E10" s="53"/>
      <c r="F10" s="53"/>
      <c r="G10" s="53"/>
      <c r="H10" s="53"/>
      <c r="I10" s="53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5">
        <f>SUM(T8:V9)</f>
        <v>192.9</v>
      </c>
      <c r="U10" s="55"/>
      <c r="V10" s="55"/>
      <c r="W10" s="29">
        <f>SUM(W8:W9)</f>
        <v>2245.9745799999982</v>
      </c>
      <c r="X10" s="42"/>
    </row>
    <row r="11" spans="1:24" ht="14.1" customHeight="1">
      <c r="A11" s="53" t="str">
        <f t="shared" ref="A11" si="0">$A$5</f>
        <v>Большесолдатский район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</row>
    <row r="12" spans="1:24" ht="14.1" customHeight="1">
      <c r="A12" s="53" t="s">
        <v>101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</row>
    <row r="13" spans="1:24" ht="45" customHeight="1">
      <c r="A13" s="56">
        <v>1</v>
      </c>
      <c r="B13" s="56"/>
      <c r="C13" s="56"/>
      <c r="D13" s="56"/>
      <c r="E13" s="53" t="str">
        <f t="shared" ref="E13" si="1">$E$7</f>
        <v>Большесолдатский, Волоконский, Любостанский, Саморядовский, Сторожевский, Нижнегридинский сельсовет</v>
      </c>
      <c r="F13" s="53"/>
      <c r="G13" s="53"/>
      <c r="H13" s="53"/>
      <c r="I13" s="53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30"/>
    </row>
    <row r="14" spans="1:24" ht="27" customHeight="1">
      <c r="A14" s="56" t="s">
        <v>72</v>
      </c>
      <c r="B14" s="56"/>
      <c r="C14" s="56"/>
      <c r="D14" s="56"/>
      <c r="E14" s="57" t="s">
        <v>102</v>
      </c>
      <c r="F14" s="57"/>
      <c r="G14" s="57"/>
      <c r="H14" s="57"/>
      <c r="I14" s="57"/>
      <c r="J14" s="58">
        <f>'таблица 2'!$H$37</f>
        <v>54.100409745982368</v>
      </c>
      <c r="K14" s="58"/>
      <c r="L14" s="58"/>
      <c r="M14" s="58"/>
      <c r="N14" s="58">
        <f>'таблица 2'!$H$38</f>
        <v>41.68</v>
      </c>
      <c r="O14" s="58"/>
      <c r="P14" s="58"/>
      <c r="Q14" s="58">
        <f>J14-N14</f>
        <v>12.420409745982369</v>
      </c>
      <c r="R14" s="58"/>
      <c r="S14" s="58"/>
      <c r="T14" s="58">
        <f>'таблица 2'!$E$40</f>
        <v>96.45</v>
      </c>
      <c r="U14" s="58"/>
      <c r="V14" s="58"/>
      <c r="W14" s="28">
        <f>Q14*T14</f>
        <v>1197.9485199999995</v>
      </c>
    </row>
    <row r="15" spans="1:24" ht="27.95" customHeight="1">
      <c r="A15" s="56" t="s">
        <v>80</v>
      </c>
      <c r="B15" s="56"/>
      <c r="C15" s="56"/>
      <c r="D15" s="56"/>
      <c r="E15" s="57" t="s">
        <v>103</v>
      </c>
      <c r="F15" s="57"/>
      <c r="G15" s="57"/>
      <c r="H15" s="57"/>
      <c r="I15" s="57"/>
      <c r="J15" s="58">
        <f>'таблица 2'!$I$37</f>
        <v>56.183880456194913</v>
      </c>
      <c r="K15" s="58"/>
      <c r="L15" s="58"/>
      <c r="M15" s="58"/>
      <c r="N15" s="58">
        <f>'таблица 2'!$I$38</f>
        <v>43.14</v>
      </c>
      <c r="O15" s="58"/>
      <c r="P15" s="58"/>
      <c r="Q15" s="58">
        <f>J15-N15</f>
        <v>13.043880456194913</v>
      </c>
      <c r="R15" s="58"/>
      <c r="S15" s="58"/>
      <c r="T15" s="58">
        <f>'таблица 2'!$F$40</f>
        <v>96.45</v>
      </c>
      <c r="U15" s="58"/>
      <c r="V15" s="58"/>
      <c r="W15" s="28">
        <f>Q15*T15</f>
        <v>1258.0822699999994</v>
      </c>
    </row>
    <row r="16" spans="1:24" ht="18" customHeight="1">
      <c r="A16" s="53" t="s">
        <v>104</v>
      </c>
      <c r="B16" s="53"/>
      <c r="C16" s="53"/>
      <c r="D16" s="53"/>
      <c r="E16" s="53"/>
      <c r="F16" s="53"/>
      <c r="G16" s="53"/>
      <c r="H16" s="53"/>
      <c r="I16" s="53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5">
        <f>SUM(T14:V15)</f>
        <v>192.9</v>
      </c>
      <c r="U16" s="55"/>
      <c r="V16" s="55"/>
      <c r="W16" s="29">
        <f>SUM(W14:W15)</f>
        <v>2456.0307899999989</v>
      </c>
    </row>
    <row r="17" spans="1:23" ht="14.1" customHeight="1">
      <c r="A17" s="53" t="str">
        <f t="shared" ref="A17" si="2">$A$5</f>
        <v>Большесолдатский район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</row>
    <row r="18" spans="1:23" ht="14.1" customHeight="1">
      <c r="A18" s="53" t="s">
        <v>105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</row>
    <row r="19" spans="1:23" ht="47.45" customHeight="1">
      <c r="A19" s="56">
        <v>1</v>
      </c>
      <c r="B19" s="56"/>
      <c r="C19" s="56"/>
      <c r="D19" s="56"/>
      <c r="E19" s="53" t="str">
        <f t="shared" ref="E19" si="3">$E$7</f>
        <v>Большесолдатский, Волоконский, Любостанский, Саморядовский, Сторожевский, Нижнегридинский сельсовет</v>
      </c>
      <c r="F19" s="53"/>
      <c r="G19" s="53"/>
      <c r="H19" s="53"/>
      <c r="I19" s="53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27"/>
    </row>
    <row r="20" spans="1:23" ht="27" customHeight="1">
      <c r="A20" s="56" t="s">
        <v>72</v>
      </c>
      <c r="B20" s="56"/>
      <c r="C20" s="56"/>
      <c r="D20" s="56"/>
      <c r="E20" s="57" t="s">
        <v>108</v>
      </c>
      <c r="F20" s="57"/>
      <c r="G20" s="57"/>
      <c r="H20" s="57"/>
      <c r="I20" s="57"/>
      <c r="J20" s="58">
        <f>'таблица 2'!$K$37</f>
        <v>56.183880456194913</v>
      </c>
      <c r="K20" s="58"/>
      <c r="L20" s="58"/>
      <c r="M20" s="58"/>
      <c r="N20" s="58">
        <f>'таблица 2'!$K$38</f>
        <v>43.14</v>
      </c>
      <c r="O20" s="58"/>
      <c r="P20" s="58"/>
      <c r="Q20" s="58">
        <f>J20-N20</f>
        <v>13.043880456194913</v>
      </c>
      <c r="R20" s="58"/>
      <c r="S20" s="58"/>
      <c r="T20" s="58">
        <f t="shared" ref="T20:T22" si="4">T14</f>
        <v>96.45</v>
      </c>
      <c r="U20" s="58"/>
      <c r="V20" s="58"/>
      <c r="W20" s="28">
        <f>Q20*T20</f>
        <v>1258.0822699999994</v>
      </c>
    </row>
    <row r="21" spans="1:23" ht="27.95" customHeight="1">
      <c r="A21" s="56" t="s">
        <v>80</v>
      </c>
      <c r="B21" s="56"/>
      <c r="C21" s="56"/>
      <c r="D21" s="56"/>
      <c r="E21" s="57" t="s">
        <v>109</v>
      </c>
      <c r="F21" s="57"/>
      <c r="G21" s="57"/>
      <c r="H21" s="57"/>
      <c r="I21" s="57"/>
      <c r="J21" s="58">
        <f>'таблица 2'!$L$37</f>
        <v>58.36118019699326</v>
      </c>
      <c r="K21" s="58"/>
      <c r="L21" s="58"/>
      <c r="M21" s="58"/>
      <c r="N21" s="58">
        <f>'таблица 2'!$L$38</f>
        <v>44.865600000000001</v>
      </c>
      <c r="O21" s="58"/>
      <c r="P21" s="58"/>
      <c r="Q21" s="58">
        <f>J21-N21</f>
        <v>13.495580196993259</v>
      </c>
      <c r="R21" s="58"/>
      <c r="S21" s="58"/>
      <c r="T21" s="58">
        <f t="shared" si="4"/>
        <v>96.45</v>
      </c>
      <c r="U21" s="58"/>
      <c r="V21" s="58"/>
      <c r="W21" s="28">
        <f>Q21*T21</f>
        <v>1301.6487099999999</v>
      </c>
    </row>
    <row r="22" spans="1:23" ht="18.75" customHeight="1">
      <c r="A22" s="53" t="s">
        <v>114</v>
      </c>
      <c r="B22" s="53"/>
      <c r="C22" s="53"/>
      <c r="D22" s="53"/>
      <c r="E22" s="53"/>
      <c r="F22" s="53"/>
      <c r="G22" s="53"/>
      <c r="H22" s="53"/>
      <c r="I22" s="53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5">
        <f t="shared" si="4"/>
        <v>192.9</v>
      </c>
      <c r="U22" s="55"/>
      <c r="V22" s="55"/>
      <c r="W22" s="29">
        <f>SUM(W20:W21)</f>
        <v>2559.7309799999994</v>
      </c>
    </row>
    <row r="23" spans="1:23" ht="14.1" customHeight="1">
      <c r="A23" s="53" t="str">
        <f t="shared" ref="A23" si="5">$A$5</f>
        <v>Большесолдатский район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</row>
    <row r="24" spans="1:23" ht="14.1" customHeight="1">
      <c r="A24" s="53" t="s">
        <v>106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</row>
    <row r="25" spans="1:23" ht="42" customHeight="1">
      <c r="A25" s="56">
        <v>1</v>
      </c>
      <c r="B25" s="56"/>
      <c r="C25" s="56"/>
      <c r="D25" s="56"/>
      <c r="E25" s="53" t="str">
        <f t="shared" ref="E25" si="6">$E$7</f>
        <v>Большесолдатский, Волоконский, Любостанский, Саморядовский, Сторожевский, Нижнегридинский сельсовет</v>
      </c>
      <c r="F25" s="53"/>
      <c r="G25" s="53"/>
      <c r="H25" s="53"/>
      <c r="I25" s="53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27"/>
    </row>
    <row r="26" spans="1:23" ht="27" customHeight="1">
      <c r="A26" s="56" t="s">
        <v>72</v>
      </c>
      <c r="B26" s="56"/>
      <c r="C26" s="56"/>
      <c r="D26" s="56"/>
      <c r="E26" s="57" t="s">
        <v>110</v>
      </c>
      <c r="F26" s="54"/>
      <c r="G26" s="54"/>
      <c r="H26" s="54"/>
      <c r="I26" s="54"/>
      <c r="J26" s="58">
        <f>'таблица 2'!$N$37</f>
        <v>58.36118019699326</v>
      </c>
      <c r="K26" s="58"/>
      <c r="L26" s="58"/>
      <c r="M26" s="58"/>
      <c r="N26" s="58">
        <f>'таблица 2'!$N$38</f>
        <v>44.865600000000001</v>
      </c>
      <c r="O26" s="58"/>
      <c r="P26" s="58"/>
      <c r="Q26" s="58">
        <f>J26-N26</f>
        <v>13.495580196993259</v>
      </c>
      <c r="R26" s="58"/>
      <c r="S26" s="58"/>
      <c r="T26" s="58">
        <f t="shared" ref="T26:T28" si="7">T14</f>
        <v>96.45</v>
      </c>
      <c r="U26" s="58"/>
      <c r="V26" s="58"/>
      <c r="W26" s="28">
        <f>Q26*T26</f>
        <v>1301.6487099999999</v>
      </c>
    </row>
    <row r="27" spans="1:23" ht="27.95" customHeight="1">
      <c r="A27" s="56" t="s">
        <v>80</v>
      </c>
      <c r="B27" s="56"/>
      <c r="C27" s="56"/>
      <c r="D27" s="56"/>
      <c r="E27" s="57" t="s">
        <v>111</v>
      </c>
      <c r="F27" s="57"/>
      <c r="G27" s="57"/>
      <c r="H27" s="57"/>
      <c r="I27" s="57"/>
      <c r="J27" s="58">
        <f>'таблица 2'!$O$37</f>
        <v>60.695627404872987</v>
      </c>
      <c r="K27" s="58"/>
      <c r="L27" s="58"/>
      <c r="M27" s="58"/>
      <c r="N27" s="58">
        <f>'таблица 2'!$O$38</f>
        <v>46.660223999999999</v>
      </c>
      <c r="O27" s="58"/>
      <c r="P27" s="58"/>
      <c r="Q27" s="58">
        <f>J27-N27</f>
        <v>14.035403404872987</v>
      </c>
      <c r="R27" s="58"/>
      <c r="S27" s="58"/>
      <c r="T27" s="58">
        <f t="shared" si="7"/>
        <v>96.45</v>
      </c>
      <c r="U27" s="58"/>
      <c r="V27" s="58"/>
      <c r="W27" s="28">
        <f>Q27*T27</f>
        <v>1353.7146583999997</v>
      </c>
    </row>
    <row r="28" spans="1:23" ht="18" customHeight="1">
      <c r="A28" s="53" t="s">
        <v>115</v>
      </c>
      <c r="B28" s="53"/>
      <c r="C28" s="53"/>
      <c r="D28" s="53"/>
      <c r="E28" s="53"/>
      <c r="F28" s="53"/>
      <c r="G28" s="53"/>
      <c r="H28" s="53"/>
      <c r="I28" s="53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5">
        <f t="shared" si="7"/>
        <v>192.9</v>
      </c>
      <c r="U28" s="55"/>
      <c r="V28" s="55"/>
      <c r="W28" s="29">
        <f>SUM(W26:W27)</f>
        <v>2655.3633683999997</v>
      </c>
    </row>
    <row r="29" spans="1:23" ht="14.1" customHeight="1">
      <c r="A29" s="53" t="str">
        <f t="shared" ref="A29" si="8">$A$5</f>
        <v>Большесолдатский район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</row>
    <row r="30" spans="1:23" ht="14.1" customHeight="1">
      <c r="A30" s="53" t="s">
        <v>107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</row>
    <row r="31" spans="1:23" ht="41.45" customHeight="1">
      <c r="A31" s="56">
        <v>1</v>
      </c>
      <c r="B31" s="56"/>
      <c r="C31" s="56"/>
      <c r="D31" s="56"/>
      <c r="E31" s="53" t="str">
        <f t="shared" ref="E31" si="9">$E$7</f>
        <v>Большесолдатский, Волоконский, Любостанский, Саморядовский, Сторожевский, Нижнегридинский сельсовет</v>
      </c>
      <c r="F31" s="53"/>
      <c r="G31" s="53"/>
      <c r="H31" s="53"/>
      <c r="I31" s="53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27"/>
    </row>
    <row r="32" spans="1:23" ht="27" customHeight="1">
      <c r="A32" s="56" t="s">
        <v>72</v>
      </c>
      <c r="B32" s="56"/>
      <c r="C32" s="56"/>
      <c r="D32" s="56"/>
      <c r="E32" s="57" t="s">
        <v>112</v>
      </c>
      <c r="F32" s="57"/>
      <c r="G32" s="57"/>
      <c r="H32" s="57"/>
      <c r="I32" s="57"/>
      <c r="J32" s="58">
        <f>'таблица 2'!$Q$37</f>
        <v>60.695627404872987</v>
      </c>
      <c r="K32" s="58"/>
      <c r="L32" s="58"/>
      <c r="M32" s="58"/>
      <c r="N32" s="58">
        <f>'таблица 2'!$Q$38</f>
        <v>46.660223999999999</v>
      </c>
      <c r="O32" s="58"/>
      <c r="P32" s="58"/>
      <c r="Q32" s="58">
        <f>J32-N32</f>
        <v>14.035403404872987</v>
      </c>
      <c r="R32" s="58"/>
      <c r="S32" s="58"/>
      <c r="T32" s="58">
        <f t="shared" ref="T32:T34" si="10">T14</f>
        <v>96.45</v>
      </c>
      <c r="U32" s="58"/>
      <c r="V32" s="58"/>
      <c r="W32" s="28">
        <f>Q32*T32</f>
        <v>1353.7146583999997</v>
      </c>
    </row>
    <row r="33" spans="1:23" ht="27.95" customHeight="1">
      <c r="A33" s="56" t="s">
        <v>80</v>
      </c>
      <c r="B33" s="56"/>
      <c r="C33" s="56"/>
      <c r="D33" s="56"/>
      <c r="E33" s="57" t="s">
        <v>113</v>
      </c>
      <c r="F33" s="57"/>
      <c r="G33" s="57"/>
      <c r="H33" s="57"/>
      <c r="I33" s="57"/>
      <c r="J33" s="58">
        <f>'таблица 2'!$R$37</f>
        <v>63.123452501067916</v>
      </c>
      <c r="K33" s="58"/>
      <c r="L33" s="58"/>
      <c r="M33" s="58"/>
      <c r="N33" s="58">
        <f>'таблица 2'!$R$38</f>
        <v>48.526632960000001</v>
      </c>
      <c r="O33" s="58"/>
      <c r="P33" s="58"/>
      <c r="Q33" s="58">
        <f>J33-N33</f>
        <v>14.596819541067916</v>
      </c>
      <c r="R33" s="58"/>
      <c r="S33" s="58"/>
      <c r="T33" s="58">
        <f t="shared" si="10"/>
        <v>96.45</v>
      </c>
      <c r="U33" s="58"/>
      <c r="V33" s="58"/>
      <c r="W33" s="28">
        <f>Q33*T33</f>
        <v>1407.8632447360005</v>
      </c>
    </row>
    <row r="34" spans="1:23" ht="18" customHeight="1">
      <c r="A34" s="53" t="s">
        <v>116</v>
      </c>
      <c r="B34" s="53"/>
      <c r="C34" s="53"/>
      <c r="D34" s="53"/>
      <c r="E34" s="53"/>
      <c r="F34" s="53"/>
      <c r="G34" s="53"/>
      <c r="H34" s="53"/>
      <c r="I34" s="53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5">
        <f t="shared" si="10"/>
        <v>192.9</v>
      </c>
      <c r="U34" s="55"/>
      <c r="V34" s="55"/>
      <c r="W34" s="29">
        <f>SUM(W32:W33)</f>
        <v>2761.5779031360003</v>
      </c>
    </row>
    <row r="35" spans="1:23" ht="14.1" customHeight="1">
      <c r="A35" s="53" t="str">
        <f t="shared" ref="A35" si="11">$A$5</f>
        <v>Большесолдатский район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</row>
    <row r="36" spans="1:23" ht="14.1" customHeight="1">
      <c r="A36" s="53" t="s">
        <v>117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</row>
    <row r="37" spans="1:23" ht="41.45" customHeight="1">
      <c r="A37" s="56">
        <v>1</v>
      </c>
      <c r="B37" s="56"/>
      <c r="C37" s="56"/>
      <c r="D37" s="56"/>
      <c r="E37" s="53" t="str">
        <f t="shared" ref="E37" si="12">$E$7</f>
        <v>Большесолдатский, Волоконский, Любостанский, Саморядовский, Сторожевский, Нижнегридинский сельсовет</v>
      </c>
      <c r="F37" s="53"/>
      <c r="G37" s="53"/>
      <c r="H37" s="53"/>
      <c r="I37" s="53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27"/>
    </row>
    <row r="38" spans="1:23" ht="27" customHeight="1">
      <c r="A38" s="56" t="s">
        <v>72</v>
      </c>
      <c r="B38" s="56"/>
      <c r="C38" s="56"/>
      <c r="D38" s="56"/>
      <c r="E38" s="57" t="s">
        <v>118</v>
      </c>
      <c r="F38" s="57"/>
      <c r="G38" s="57"/>
      <c r="H38" s="57"/>
      <c r="I38" s="57"/>
      <c r="J38" s="58">
        <f>'таблица 2'!$T$37</f>
        <v>63.123452501067916</v>
      </c>
      <c r="K38" s="58"/>
      <c r="L38" s="58"/>
      <c r="M38" s="58"/>
      <c r="N38" s="58">
        <f>'таблица 2'!$T$38</f>
        <v>48.526632960000001</v>
      </c>
      <c r="O38" s="58"/>
      <c r="P38" s="58"/>
      <c r="Q38" s="58">
        <f>J38-N38</f>
        <v>14.596819541067916</v>
      </c>
      <c r="R38" s="58"/>
      <c r="S38" s="58"/>
      <c r="T38" s="58">
        <f t="shared" ref="T38:T40" si="13">T14</f>
        <v>96.45</v>
      </c>
      <c r="U38" s="58"/>
      <c r="V38" s="58"/>
      <c r="W38" s="28">
        <f>Q38*T38</f>
        <v>1407.8632447360005</v>
      </c>
    </row>
    <row r="39" spans="1:23" ht="27.95" customHeight="1">
      <c r="A39" s="56" t="s">
        <v>80</v>
      </c>
      <c r="B39" s="56"/>
      <c r="C39" s="56"/>
      <c r="D39" s="56"/>
      <c r="E39" s="57" t="s">
        <v>119</v>
      </c>
      <c r="F39" s="57"/>
      <c r="G39" s="57"/>
      <c r="H39" s="57"/>
      <c r="I39" s="57"/>
      <c r="J39" s="58">
        <f>'таблица 2'!$U$37</f>
        <v>65.648390601110648</v>
      </c>
      <c r="K39" s="58"/>
      <c r="L39" s="58"/>
      <c r="M39" s="58"/>
      <c r="N39" s="58">
        <f>'таблица 2'!$U$38</f>
        <v>50.4676982784</v>
      </c>
      <c r="O39" s="58"/>
      <c r="P39" s="58"/>
      <c r="Q39" s="58">
        <f>J39-N39</f>
        <v>15.180692322710648</v>
      </c>
      <c r="R39" s="58"/>
      <c r="S39" s="58"/>
      <c r="T39" s="58">
        <f t="shared" si="13"/>
        <v>96.45</v>
      </c>
      <c r="U39" s="58"/>
      <c r="V39" s="58"/>
      <c r="W39" s="28">
        <f>Q39*T39</f>
        <v>1464.1777745254421</v>
      </c>
    </row>
    <row r="40" spans="1:23" ht="18.75" customHeight="1">
      <c r="A40" s="53" t="s">
        <v>154</v>
      </c>
      <c r="B40" s="53"/>
      <c r="C40" s="53"/>
      <c r="D40" s="53"/>
      <c r="E40" s="53"/>
      <c r="F40" s="53"/>
      <c r="G40" s="53"/>
      <c r="H40" s="53"/>
      <c r="I40" s="53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5">
        <f t="shared" si="13"/>
        <v>192.9</v>
      </c>
      <c r="U40" s="55"/>
      <c r="V40" s="55"/>
      <c r="W40" s="29">
        <f>SUM(W38:W39)</f>
        <v>2872.0410192614427</v>
      </c>
    </row>
    <row r="41" spans="1:23" ht="14.1" customHeight="1">
      <c r="A41" s="53" t="str">
        <f t="shared" ref="A41" si="14">$A$5</f>
        <v>Большесолдатский район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</row>
    <row r="42" spans="1:23" ht="14.1" customHeight="1">
      <c r="A42" s="53" t="s">
        <v>124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</row>
    <row r="43" spans="1:23" ht="42" customHeight="1">
      <c r="A43" s="56">
        <v>1</v>
      </c>
      <c r="B43" s="56"/>
      <c r="C43" s="56"/>
      <c r="D43" s="56"/>
      <c r="E43" s="53" t="str">
        <f t="shared" ref="E43" si="15">$E$7</f>
        <v>Большесолдатский, Волоконский, Любостанский, Саморядовский, Сторожевский, Нижнегридинский сельсовет</v>
      </c>
      <c r="F43" s="53"/>
      <c r="G43" s="53"/>
      <c r="H43" s="53"/>
      <c r="I43" s="53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31"/>
    </row>
    <row r="44" spans="1:23" ht="27" customHeight="1">
      <c r="A44" s="56" t="s">
        <v>72</v>
      </c>
      <c r="B44" s="56"/>
      <c r="C44" s="56"/>
      <c r="D44" s="56"/>
      <c r="E44" s="57" t="s">
        <v>120</v>
      </c>
      <c r="F44" s="54"/>
      <c r="G44" s="54"/>
      <c r="H44" s="54"/>
      <c r="I44" s="54"/>
      <c r="J44" s="58">
        <f>'таблица 2'!$W$37</f>
        <v>65.648390601110648</v>
      </c>
      <c r="K44" s="58"/>
      <c r="L44" s="58"/>
      <c r="M44" s="58"/>
      <c r="N44" s="58">
        <f>'таблица 2'!$W$38</f>
        <v>50.4676982784</v>
      </c>
      <c r="O44" s="58"/>
      <c r="P44" s="58"/>
      <c r="Q44" s="58">
        <f>J44-N44</f>
        <v>15.180692322710648</v>
      </c>
      <c r="R44" s="58"/>
      <c r="S44" s="58"/>
      <c r="T44" s="58">
        <f t="shared" ref="T44:T46" si="16">T14</f>
        <v>96.45</v>
      </c>
      <c r="U44" s="58"/>
      <c r="V44" s="58"/>
      <c r="W44" s="28">
        <f>Q44*T44</f>
        <v>1464.1777745254421</v>
      </c>
    </row>
    <row r="45" spans="1:23" ht="27.95" customHeight="1">
      <c r="A45" s="56" t="s">
        <v>80</v>
      </c>
      <c r="B45" s="56"/>
      <c r="C45" s="56"/>
      <c r="D45" s="56"/>
      <c r="E45" s="57" t="s">
        <v>121</v>
      </c>
      <c r="F45" s="57"/>
      <c r="G45" s="57"/>
      <c r="H45" s="57"/>
      <c r="I45" s="57"/>
      <c r="J45" s="58">
        <f>'таблица 2'!$X$37</f>
        <v>68.274326225155065</v>
      </c>
      <c r="K45" s="58"/>
      <c r="L45" s="58"/>
      <c r="M45" s="58"/>
      <c r="N45" s="58">
        <f>'таблица 2'!$X$38</f>
        <v>52.486406209536</v>
      </c>
      <c r="O45" s="58"/>
      <c r="P45" s="58"/>
      <c r="Q45" s="58">
        <f>J45-N45</f>
        <v>15.787920015619065</v>
      </c>
      <c r="R45" s="58"/>
      <c r="S45" s="58"/>
      <c r="T45" s="58">
        <f t="shared" si="16"/>
        <v>96.45</v>
      </c>
      <c r="U45" s="58"/>
      <c r="V45" s="58"/>
      <c r="W45" s="28">
        <f>Q45*T45</f>
        <v>1522.7448855064588</v>
      </c>
    </row>
    <row r="46" spans="1:23" ht="18" customHeight="1">
      <c r="A46" s="53" t="s">
        <v>153</v>
      </c>
      <c r="B46" s="53"/>
      <c r="C46" s="53"/>
      <c r="D46" s="53"/>
      <c r="E46" s="53"/>
      <c r="F46" s="53"/>
      <c r="G46" s="53"/>
      <c r="H46" s="53"/>
      <c r="I46" s="53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5">
        <f t="shared" si="16"/>
        <v>192.9</v>
      </c>
      <c r="U46" s="55"/>
      <c r="V46" s="55"/>
      <c r="W46" s="29">
        <f>SUM(W44:W45)</f>
        <v>2986.9226600319007</v>
      </c>
    </row>
    <row r="47" spans="1:23" ht="14.1" customHeight="1">
      <c r="A47" s="53" t="str">
        <f t="shared" ref="A47" si="17">$A$5</f>
        <v>Большесолдатский район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</row>
    <row r="48" spans="1:23" ht="14.1" customHeight="1">
      <c r="A48" s="53" t="s">
        <v>125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</row>
    <row r="49" spans="1:23" ht="43.9" customHeight="1">
      <c r="A49" s="56">
        <v>1</v>
      </c>
      <c r="B49" s="56"/>
      <c r="C49" s="56"/>
      <c r="D49" s="56"/>
      <c r="E49" s="53" t="str">
        <f t="shared" ref="E49" si="18">$E$7</f>
        <v>Большесолдатский, Волоконский, Любостанский, Саморядовский, Сторожевский, Нижнегридинский сельсовет</v>
      </c>
      <c r="F49" s="53"/>
      <c r="G49" s="53"/>
      <c r="H49" s="53"/>
      <c r="I49" s="53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27"/>
    </row>
    <row r="50" spans="1:23" ht="27" customHeight="1">
      <c r="A50" s="56" t="s">
        <v>72</v>
      </c>
      <c r="B50" s="56"/>
      <c r="C50" s="56"/>
      <c r="D50" s="56"/>
      <c r="E50" s="57" t="s">
        <v>122</v>
      </c>
      <c r="F50" s="57"/>
      <c r="G50" s="57"/>
      <c r="H50" s="57"/>
      <c r="I50" s="57"/>
      <c r="J50" s="58">
        <f>'таблица 2'!$Z$37</f>
        <v>68.274326225155065</v>
      </c>
      <c r="K50" s="58"/>
      <c r="L50" s="58"/>
      <c r="M50" s="58"/>
      <c r="N50" s="58">
        <f>'таблица 2'!$Z$38</f>
        <v>52.486406209536</v>
      </c>
      <c r="O50" s="58"/>
      <c r="P50" s="58"/>
      <c r="Q50" s="58">
        <f>J50-N50</f>
        <v>15.787920015619065</v>
      </c>
      <c r="R50" s="58"/>
      <c r="S50" s="58"/>
      <c r="T50" s="58">
        <f t="shared" ref="T50:T52" si="19">T14</f>
        <v>96.45</v>
      </c>
      <c r="U50" s="58"/>
      <c r="V50" s="58"/>
      <c r="W50" s="28">
        <f>Q50*T50</f>
        <v>1522.7448855064588</v>
      </c>
    </row>
    <row r="51" spans="1:23" ht="27.95" customHeight="1">
      <c r="A51" s="56" t="s">
        <v>80</v>
      </c>
      <c r="B51" s="56"/>
      <c r="C51" s="56"/>
      <c r="D51" s="56"/>
      <c r="E51" s="57" t="s">
        <v>123</v>
      </c>
      <c r="F51" s="57"/>
      <c r="G51" s="57"/>
      <c r="H51" s="57"/>
      <c r="I51" s="57"/>
      <c r="J51" s="58">
        <f>'таблица 2'!$AA$37</f>
        <v>71.00529927416126</v>
      </c>
      <c r="K51" s="58"/>
      <c r="L51" s="58"/>
      <c r="M51" s="58"/>
      <c r="N51" s="58">
        <f>'таблица 2'!$AA$38</f>
        <v>54.585862457917443</v>
      </c>
      <c r="O51" s="58"/>
      <c r="P51" s="58"/>
      <c r="Q51" s="58">
        <f>J51-N51</f>
        <v>16.419436816243817</v>
      </c>
      <c r="R51" s="58"/>
      <c r="S51" s="58"/>
      <c r="T51" s="58">
        <f t="shared" si="19"/>
        <v>96.45</v>
      </c>
      <c r="U51" s="58"/>
      <c r="V51" s="58"/>
      <c r="W51" s="28">
        <f>Q51*T51</f>
        <v>1583.6546809267161</v>
      </c>
    </row>
    <row r="52" spans="1:23" ht="18" customHeight="1">
      <c r="A52" s="53" t="s">
        <v>152</v>
      </c>
      <c r="B52" s="53"/>
      <c r="C52" s="53"/>
      <c r="D52" s="53"/>
      <c r="E52" s="53"/>
      <c r="F52" s="53"/>
      <c r="G52" s="53"/>
      <c r="H52" s="53"/>
      <c r="I52" s="53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5">
        <f t="shared" si="19"/>
        <v>192.9</v>
      </c>
      <c r="U52" s="55"/>
      <c r="V52" s="55"/>
      <c r="W52" s="29">
        <f>SUM(W50:W51)</f>
        <v>3106.3995664331751</v>
      </c>
    </row>
    <row r="53" spans="1:23" ht="18" customHeight="1">
      <c r="A53" s="53" t="str">
        <f t="shared" ref="A53" si="20">$A$5</f>
        <v>Большесолдатский район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</row>
    <row r="54" spans="1:23" ht="18" customHeight="1">
      <c r="A54" s="53" t="s">
        <v>148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</row>
    <row r="55" spans="1:23" ht="45.6" customHeight="1">
      <c r="A55" s="56">
        <v>1</v>
      </c>
      <c r="B55" s="56"/>
      <c r="C55" s="56"/>
      <c r="D55" s="56"/>
      <c r="E55" s="53" t="str">
        <f t="shared" ref="E55" si="21">$E$7</f>
        <v>Большесолдатский, Волоконский, Любостанский, Саморядовский, Сторожевский, Нижнегридинский сельсовет</v>
      </c>
      <c r="F55" s="53"/>
      <c r="G55" s="53"/>
      <c r="H55" s="53"/>
      <c r="I55" s="53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31"/>
    </row>
    <row r="56" spans="1:23" ht="18" customHeight="1">
      <c r="A56" s="56" t="s">
        <v>72</v>
      </c>
      <c r="B56" s="56"/>
      <c r="C56" s="56"/>
      <c r="D56" s="56"/>
      <c r="E56" s="57" t="s">
        <v>149</v>
      </c>
      <c r="F56" s="57"/>
      <c r="G56" s="57"/>
      <c r="H56" s="57"/>
      <c r="I56" s="57"/>
      <c r="J56" s="58">
        <f>'таблица 2'!$AC$37</f>
        <v>71.00529927416126</v>
      </c>
      <c r="K56" s="58"/>
      <c r="L56" s="58"/>
      <c r="M56" s="58"/>
      <c r="N56" s="58">
        <f>'таблица 2'!$AC$38</f>
        <v>54.585862457917443</v>
      </c>
      <c r="O56" s="58"/>
      <c r="P56" s="58"/>
      <c r="Q56" s="58">
        <f>J56-N56</f>
        <v>16.419436816243817</v>
      </c>
      <c r="R56" s="58"/>
      <c r="S56" s="58"/>
      <c r="T56" s="58">
        <f t="shared" ref="T56:T58" si="22">T8</f>
        <v>96.45</v>
      </c>
      <c r="U56" s="58"/>
      <c r="V56" s="58"/>
      <c r="W56" s="28">
        <f>Q56*T56</f>
        <v>1583.6546809267161</v>
      </c>
    </row>
    <row r="57" spans="1:23" ht="18" customHeight="1">
      <c r="A57" s="56" t="s">
        <v>80</v>
      </c>
      <c r="B57" s="56"/>
      <c r="C57" s="56"/>
      <c r="D57" s="56"/>
      <c r="E57" s="57" t="s">
        <v>150</v>
      </c>
      <c r="F57" s="57"/>
      <c r="G57" s="57"/>
      <c r="H57" s="57"/>
      <c r="I57" s="57"/>
      <c r="J57" s="58">
        <f>'таблица 2'!$AD$37</f>
        <v>73.845511245127724</v>
      </c>
      <c r="K57" s="58"/>
      <c r="L57" s="58"/>
      <c r="M57" s="58"/>
      <c r="N57" s="58">
        <f>'таблица 2'!$AD$38</f>
        <v>56.769296956234143</v>
      </c>
      <c r="O57" s="58"/>
      <c r="P57" s="58"/>
      <c r="Q57" s="58">
        <f>J57-N57</f>
        <v>17.076214288893581</v>
      </c>
      <c r="R57" s="58"/>
      <c r="S57" s="58"/>
      <c r="T57" s="58">
        <f t="shared" si="22"/>
        <v>96.45</v>
      </c>
      <c r="U57" s="58"/>
      <c r="V57" s="58"/>
      <c r="W57" s="28">
        <f>Q57*T57</f>
        <v>1647.000868163786</v>
      </c>
    </row>
    <row r="58" spans="1:23" ht="14.25">
      <c r="A58" s="53" t="s">
        <v>151</v>
      </c>
      <c r="B58" s="53"/>
      <c r="C58" s="53"/>
      <c r="D58" s="53"/>
      <c r="E58" s="53"/>
      <c r="F58" s="53"/>
      <c r="G58" s="53"/>
      <c r="H58" s="53"/>
      <c r="I58" s="53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5">
        <f t="shared" si="22"/>
        <v>192.9</v>
      </c>
      <c r="U58" s="55"/>
      <c r="V58" s="55"/>
      <c r="W58" s="29">
        <f>SUM(W56:W57)</f>
        <v>3230.6555490905021</v>
      </c>
    </row>
    <row r="59" spans="1:23" ht="14.1" customHeight="1">
      <c r="A59" s="53" t="str">
        <f t="shared" ref="A59" si="23">$A$5</f>
        <v>Большесолдатский район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</row>
    <row r="60" spans="1:23" ht="14.1" customHeight="1">
      <c r="A60" s="53" t="s">
        <v>159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</row>
    <row r="61" spans="1:23" ht="46.9" customHeight="1">
      <c r="A61" s="56">
        <v>1</v>
      </c>
      <c r="B61" s="56"/>
      <c r="C61" s="56"/>
      <c r="D61" s="56"/>
      <c r="E61" s="53" t="str">
        <f t="shared" ref="E61" si="24">$E$7</f>
        <v>Большесолдатский, Волоконский, Любостанский, Саморядовский, Сторожевский, Нижнегридинский сельсовет</v>
      </c>
      <c r="F61" s="53"/>
      <c r="G61" s="53"/>
      <c r="H61" s="53"/>
      <c r="I61" s="53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31"/>
    </row>
    <row r="62" spans="1:23" ht="27" customHeight="1">
      <c r="A62" s="56" t="s">
        <v>72</v>
      </c>
      <c r="B62" s="56"/>
      <c r="C62" s="56"/>
      <c r="D62" s="56"/>
      <c r="E62" s="57" t="s">
        <v>160</v>
      </c>
      <c r="F62" s="57"/>
      <c r="G62" s="57"/>
      <c r="H62" s="57"/>
      <c r="I62" s="57"/>
      <c r="J62" s="58">
        <f>'таблица 2'!$AF$37</f>
        <v>73.845511245127724</v>
      </c>
      <c r="K62" s="58"/>
      <c r="L62" s="58"/>
      <c r="M62" s="58"/>
      <c r="N62" s="58">
        <f>'таблица 2'!$AF$38</f>
        <v>56.769296956234143</v>
      </c>
      <c r="O62" s="58"/>
      <c r="P62" s="58"/>
      <c r="Q62" s="58">
        <f>J62-N62</f>
        <v>17.076214288893581</v>
      </c>
      <c r="R62" s="58"/>
      <c r="S62" s="58"/>
      <c r="T62" s="58">
        <f t="shared" ref="T62:T64" si="25">T8</f>
        <v>96.45</v>
      </c>
      <c r="U62" s="58"/>
      <c r="V62" s="58"/>
      <c r="W62" s="28">
        <f>Q62*T62</f>
        <v>1647.000868163786</v>
      </c>
    </row>
    <row r="63" spans="1:23" ht="27.95" customHeight="1">
      <c r="A63" s="56" t="s">
        <v>80</v>
      </c>
      <c r="B63" s="56"/>
      <c r="C63" s="56"/>
      <c r="D63" s="56"/>
      <c r="E63" s="57" t="s">
        <v>161</v>
      </c>
      <c r="F63" s="57"/>
      <c r="G63" s="57"/>
      <c r="H63" s="57"/>
      <c r="I63" s="57"/>
      <c r="J63" s="58">
        <f>'таблица 2'!$AG$37</f>
        <v>76.799331694932832</v>
      </c>
      <c r="K63" s="58"/>
      <c r="L63" s="58"/>
      <c r="M63" s="58"/>
      <c r="N63" s="58">
        <f>'таблица 2'!$AG$38</f>
        <v>59.040068834483513</v>
      </c>
      <c r="O63" s="58"/>
      <c r="P63" s="58"/>
      <c r="Q63" s="58">
        <f>J63-N63</f>
        <v>17.759262860449319</v>
      </c>
      <c r="R63" s="58"/>
      <c r="S63" s="58"/>
      <c r="T63" s="58">
        <f t="shared" si="25"/>
        <v>96.45</v>
      </c>
      <c r="U63" s="58"/>
      <c r="V63" s="58"/>
      <c r="W63" s="28">
        <f>Q63*T63</f>
        <v>1712.8809028903368</v>
      </c>
    </row>
    <row r="64" spans="1:23" ht="18.75" customHeight="1">
      <c r="A64" s="53" t="s">
        <v>162</v>
      </c>
      <c r="B64" s="53"/>
      <c r="C64" s="53"/>
      <c r="D64" s="53"/>
      <c r="E64" s="53"/>
      <c r="F64" s="53"/>
      <c r="G64" s="53"/>
      <c r="H64" s="53"/>
      <c r="I64" s="53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5">
        <f t="shared" si="25"/>
        <v>192.9</v>
      </c>
      <c r="U64" s="55"/>
      <c r="V64" s="55"/>
      <c r="W64" s="29">
        <f>SUM(W62:W63)</f>
        <v>3359.8817710541225</v>
      </c>
    </row>
  </sheetData>
  <mergeCells count="262">
    <mergeCell ref="A62:D62"/>
    <mergeCell ref="E62:I62"/>
    <mergeCell ref="J62:M62"/>
    <mergeCell ref="N62:P62"/>
    <mergeCell ref="Q62:S62"/>
    <mergeCell ref="T62:V62"/>
    <mergeCell ref="A64:I64"/>
    <mergeCell ref="J64:M64"/>
    <mergeCell ref="N64:P64"/>
    <mergeCell ref="Q64:S64"/>
    <mergeCell ref="T64:V64"/>
    <mergeCell ref="A63:D63"/>
    <mergeCell ref="E63:I63"/>
    <mergeCell ref="J63:M63"/>
    <mergeCell ref="N63:P63"/>
    <mergeCell ref="Q63:S63"/>
    <mergeCell ref="T63:V63"/>
    <mergeCell ref="A50:D50"/>
    <mergeCell ref="E50:I50"/>
    <mergeCell ref="J50:M50"/>
    <mergeCell ref="N50:P50"/>
    <mergeCell ref="Q50:S50"/>
    <mergeCell ref="T50:V50"/>
    <mergeCell ref="A59:W59"/>
    <mergeCell ref="A60:W60"/>
    <mergeCell ref="A61:D61"/>
    <mergeCell ref="E61:I61"/>
    <mergeCell ref="J61:M61"/>
    <mergeCell ref="N61:P61"/>
    <mergeCell ref="Q61:S61"/>
    <mergeCell ref="T61:V61"/>
    <mergeCell ref="A52:I52"/>
    <mergeCell ref="J52:M52"/>
    <mergeCell ref="N52:P52"/>
    <mergeCell ref="Q52:S52"/>
    <mergeCell ref="T52:V52"/>
    <mergeCell ref="A51:D51"/>
    <mergeCell ref="E51:I51"/>
    <mergeCell ref="J51:M51"/>
    <mergeCell ref="N51:P51"/>
    <mergeCell ref="Q51:S51"/>
    <mergeCell ref="T51:V51"/>
    <mergeCell ref="A44:D44"/>
    <mergeCell ref="E44:I44"/>
    <mergeCell ref="J44:M44"/>
    <mergeCell ref="N44:P44"/>
    <mergeCell ref="Q44:S44"/>
    <mergeCell ref="T44:V44"/>
    <mergeCell ref="A47:W47"/>
    <mergeCell ref="A48:W48"/>
    <mergeCell ref="A49:D49"/>
    <mergeCell ref="E49:I49"/>
    <mergeCell ref="J49:M49"/>
    <mergeCell ref="N49:P49"/>
    <mergeCell ref="Q49:S49"/>
    <mergeCell ref="T49:V49"/>
    <mergeCell ref="A46:I46"/>
    <mergeCell ref="J46:M46"/>
    <mergeCell ref="N46:P46"/>
    <mergeCell ref="Q46:S46"/>
    <mergeCell ref="T46:V46"/>
    <mergeCell ref="A45:D45"/>
    <mergeCell ref="E45:I45"/>
    <mergeCell ref="J45:M45"/>
    <mergeCell ref="N45:P45"/>
    <mergeCell ref="Q45:S45"/>
    <mergeCell ref="T45:V45"/>
    <mergeCell ref="A38:D38"/>
    <mergeCell ref="E38:I38"/>
    <mergeCell ref="J38:M38"/>
    <mergeCell ref="N38:P38"/>
    <mergeCell ref="Q38:S38"/>
    <mergeCell ref="T38:V38"/>
    <mergeCell ref="A41:W41"/>
    <mergeCell ref="A42:W42"/>
    <mergeCell ref="A43:D43"/>
    <mergeCell ref="E43:I43"/>
    <mergeCell ref="J43:M43"/>
    <mergeCell ref="N43:P43"/>
    <mergeCell ref="Q43:S43"/>
    <mergeCell ref="T43:V43"/>
    <mergeCell ref="A40:I40"/>
    <mergeCell ref="J40:M40"/>
    <mergeCell ref="N40:P40"/>
    <mergeCell ref="Q40:S40"/>
    <mergeCell ref="T40:V40"/>
    <mergeCell ref="A39:D39"/>
    <mergeCell ref="E39:I39"/>
    <mergeCell ref="J39:M39"/>
    <mergeCell ref="N39:P39"/>
    <mergeCell ref="Q39:S39"/>
    <mergeCell ref="T39:V39"/>
    <mergeCell ref="A32:D32"/>
    <mergeCell ref="E32:I32"/>
    <mergeCell ref="J32:M32"/>
    <mergeCell ref="N32:P32"/>
    <mergeCell ref="Q32:S32"/>
    <mergeCell ref="T32:V32"/>
    <mergeCell ref="A35:W35"/>
    <mergeCell ref="A36:W36"/>
    <mergeCell ref="A37:D37"/>
    <mergeCell ref="E37:I37"/>
    <mergeCell ref="J37:M37"/>
    <mergeCell ref="N37:P37"/>
    <mergeCell ref="Q37:S37"/>
    <mergeCell ref="T37:V37"/>
    <mergeCell ref="A34:I34"/>
    <mergeCell ref="J34:M34"/>
    <mergeCell ref="N34:P34"/>
    <mergeCell ref="Q34:S34"/>
    <mergeCell ref="T34:V34"/>
    <mergeCell ref="A33:D33"/>
    <mergeCell ref="E33:I33"/>
    <mergeCell ref="J33:M33"/>
    <mergeCell ref="N33:P33"/>
    <mergeCell ref="Q33:S33"/>
    <mergeCell ref="T33:V33"/>
    <mergeCell ref="A26:D26"/>
    <mergeCell ref="E26:I26"/>
    <mergeCell ref="J26:M26"/>
    <mergeCell ref="N26:P26"/>
    <mergeCell ref="Q26:S26"/>
    <mergeCell ref="T26:V26"/>
    <mergeCell ref="A29:W29"/>
    <mergeCell ref="A30:W30"/>
    <mergeCell ref="A31:D31"/>
    <mergeCell ref="E31:I31"/>
    <mergeCell ref="J31:M31"/>
    <mergeCell ref="N31:P31"/>
    <mergeCell ref="Q31:S31"/>
    <mergeCell ref="T31:V31"/>
    <mergeCell ref="A28:I28"/>
    <mergeCell ref="J28:M28"/>
    <mergeCell ref="N28:P28"/>
    <mergeCell ref="Q28:S28"/>
    <mergeCell ref="T28:V28"/>
    <mergeCell ref="A27:D27"/>
    <mergeCell ref="E27:I27"/>
    <mergeCell ref="J27:M27"/>
    <mergeCell ref="N27:P27"/>
    <mergeCell ref="Q27:S27"/>
    <mergeCell ref="T27:V27"/>
    <mergeCell ref="T20:V20"/>
    <mergeCell ref="A23:W23"/>
    <mergeCell ref="A24:W24"/>
    <mergeCell ref="A25:D25"/>
    <mergeCell ref="E25:I25"/>
    <mergeCell ref="J25:M25"/>
    <mergeCell ref="N25:P25"/>
    <mergeCell ref="Q25:S25"/>
    <mergeCell ref="T25:V25"/>
    <mergeCell ref="A17:W17"/>
    <mergeCell ref="A18:W18"/>
    <mergeCell ref="A19:D19"/>
    <mergeCell ref="E19:I19"/>
    <mergeCell ref="J19:M19"/>
    <mergeCell ref="N19:P19"/>
    <mergeCell ref="Q19:S19"/>
    <mergeCell ref="T19:V19"/>
    <mergeCell ref="A22:I22"/>
    <mergeCell ref="J22:M22"/>
    <mergeCell ref="N22:P22"/>
    <mergeCell ref="Q22:S22"/>
    <mergeCell ref="T22:V22"/>
    <mergeCell ref="A21:D21"/>
    <mergeCell ref="E21:I21"/>
    <mergeCell ref="J21:M21"/>
    <mergeCell ref="N21:P21"/>
    <mergeCell ref="Q21:S21"/>
    <mergeCell ref="T21:V21"/>
    <mergeCell ref="A20:D20"/>
    <mergeCell ref="E20:I20"/>
    <mergeCell ref="J20:M20"/>
    <mergeCell ref="N20:P20"/>
    <mergeCell ref="Q20:S20"/>
    <mergeCell ref="A13:D13"/>
    <mergeCell ref="E13:I13"/>
    <mergeCell ref="J13:M13"/>
    <mergeCell ref="N13:P13"/>
    <mergeCell ref="Q13:S13"/>
    <mergeCell ref="T13:V13"/>
    <mergeCell ref="A16:I16"/>
    <mergeCell ref="J16:M16"/>
    <mergeCell ref="N16:P16"/>
    <mergeCell ref="Q16:S16"/>
    <mergeCell ref="T16:V16"/>
    <mergeCell ref="A15:D15"/>
    <mergeCell ref="E15:I15"/>
    <mergeCell ref="J15:M15"/>
    <mergeCell ref="N15:P15"/>
    <mergeCell ref="Q15:S15"/>
    <mergeCell ref="T15:V15"/>
    <mergeCell ref="A14:D14"/>
    <mergeCell ref="E14:I14"/>
    <mergeCell ref="J14:M14"/>
    <mergeCell ref="N14:P14"/>
    <mergeCell ref="Q14:S14"/>
    <mergeCell ref="T14:V14"/>
    <mergeCell ref="T9:V9"/>
    <mergeCell ref="A8:D8"/>
    <mergeCell ref="E8:I8"/>
    <mergeCell ref="J8:M8"/>
    <mergeCell ref="N8:P8"/>
    <mergeCell ref="Q8:S8"/>
    <mergeCell ref="T8:V8"/>
    <mergeCell ref="A11:W11"/>
    <mergeCell ref="A12:W12"/>
    <mergeCell ref="A3:D3"/>
    <mergeCell ref="E3:I3"/>
    <mergeCell ref="J3:M3"/>
    <mergeCell ref="N3:P3"/>
    <mergeCell ref="Q3:S3"/>
    <mergeCell ref="T3:V3"/>
    <mergeCell ref="A5:W5"/>
    <mergeCell ref="A6:W6"/>
    <mergeCell ref="A7:D7"/>
    <mergeCell ref="E7:I7"/>
    <mergeCell ref="J7:M7"/>
    <mergeCell ref="N7:P7"/>
    <mergeCell ref="Q7:S7"/>
    <mergeCell ref="T7:V7"/>
    <mergeCell ref="A53:W53"/>
    <mergeCell ref="A54:W54"/>
    <mergeCell ref="A55:D55"/>
    <mergeCell ref="E55:I55"/>
    <mergeCell ref="J55:M55"/>
    <mergeCell ref="N55:P55"/>
    <mergeCell ref="Q55:S55"/>
    <mergeCell ref="T55:V55"/>
    <mergeCell ref="A4:D4"/>
    <mergeCell ref="E4:I4"/>
    <mergeCell ref="J4:M4"/>
    <mergeCell ref="N4:P4"/>
    <mergeCell ref="Q4:S4"/>
    <mergeCell ref="T4:V4"/>
    <mergeCell ref="A10:I10"/>
    <mergeCell ref="J10:M10"/>
    <mergeCell ref="N10:P10"/>
    <mergeCell ref="Q10:S10"/>
    <mergeCell ref="T10:V10"/>
    <mergeCell ref="A9:D9"/>
    <mergeCell ref="E9:I9"/>
    <mergeCell ref="J9:M9"/>
    <mergeCell ref="N9:P9"/>
    <mergeCell ref="Q9:S9"/>
    <mergeCell ref="A58:I58"/>
    <mergeCell ref="J58:M58"/>
    <mergeCell ref="N58:P58"/>
    <mergeCell ref="Q58:S58"/>
    <mergeCell ref="T58:V58"/>
    <mergeCell ref="A56:D56"/>
    <mergeCell ref="E56:I56"/>
    <mergeCell ref="J56:M56"/>
    <mergeCell ref="N56:P56"/>
    <mergeCell ref="Q56:S56"/>
    <mergeCell ref="T56:V56"/>
    <mergeCell ref="A57:D57"/>
    <mergeCell ref="E57:I57"/>
    <mergeCell ref="J57:M57"/>
    <mergeCell ref="N57:P57"/>
    <mergeCell ref="Q57:S57"/>
    <mergeCell ref="T57:V5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0"/>
  <sheetViews>
    <sheetView topLeftCell="A3" workbookViewId="0">
      <selection activeCell="A4" sqref="A4"/>
    </sheetView>
  </sheetViews>
  <sheetFormatPr defaultRowHeight="12.75"/>
  <sheetData>
    <row r="1" spans="1:32" ht="17.100000000000001" customHeight="1">
      <c r="A1" s="60" t="s">
        <v>126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</row>
    <row r="2" spans="1:32" ht="17.100000000000001" customHeight="1">
      <c r="A2" s="3"/>
    </row>
    <row r="3" spans="1:32" ht="17.100000000000001" customHeight="1">
      <c r="A3" s="4" t="s">
        <v>48</v>
      </c>
    </row>
    <row r="4" spans="1:32" ht="17.100000000000001" customHeight="1">
      <c r="A4" s="26" t="s">
        <v>172</v>
      </c>
    </row>
    <row r="5" spans="1:32" ht="17.100000000000001" customHeight="1">
      <c r="A5" t="s">
        <v>49</v>
      </c>
    </row>
    <row r="6" spans="1:32" ht="34.5" customHeight="1">
      <c r="A6" s="62" t="s">
        <v>166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</row>
    <row r="7" spans="1:32" ht="17.100000000000001" customHeight="1">
      <c r="A7" s="62" t="s">
        <v>164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</row>
    <row r="8" spans="1:32" ht="17.100000000000001" customHeight="1"/>
    <row r="9" spans="1:32" ht="33" customHeight="1">
      <c r="A9" s="74" t="s">
        <v>50</v>
      </c>
      <c r="B9" s="75"/>
      <c r="C9" s="76"/>
      <c r="D9" s="74" t="s">
        <v>51</v>
      </c>
      <c r="E9" s="75"/>
      <c r="F9" s="75"/>
      <c r="G9" s="75"/>
      <c r="H9" s="75"/>
      <c r="I9" s="75"/>
      <c r="J9" s="76"/>
      <c r="K9" s="74" t="s">
        <v>52</v>
      </c>
      <c r="L9" s="75"/>
      <c r="M9" s="75"/>
      <c r="N9" s="75"/>
      <c r="O9" s="75"/>
      <c r="P9" s="75"/>
      <c r="Q9" s="75"/>
      <c r="R9" s="75"/>
      <c r="S9" s="75"/>
      <c r="T9" s="75"/>
      <c r="U9" s="76"/>
      <c r="V9" s="74" t="s">
        <v>53</v>
      </c>
      <c r="W9" s="75"/>
      <c r="X9" s="75"/>
      <c r="Y9" s="75"/>
      <c r="Z9" s="75"/>
      <c r="AA9" s="75"/>
      <c r="AB9" s="75"/>
      <c r="AC9" s="75"/>
      <c r="AD9" s="75"/>
      <c r="AE9" s="75"/>
      <c r="AF9" s="76"/>
    </row>
    <row r="10" spans="1:32" ht="178.5" customHeight="1">
      <c r="A10" s="71">
        <v>1</v>
      </c>
      <c r="B10" s="72"/>
      <c r="C10" s="73"/>
      <c r="D10" s="68" t="s">
        <v>54</v>
      </c>
      <c r="E10" s="69"/>
      <c r="F10" s="69"/>
      <c r="G10" s="69"/>
      <c r="H10" s="69"/>
      <c r="I10" s="69"/>
      <c r="J10" s="70"/>
      <c r="K10" s="68" t="s">
        <v>55</v>
      </c>
      <c r="L10" s="69"/>
      <c r="M10" s="69"/>
      <c r="N10" s="69"/>
      <c r="O10" s="69"/>
      <c r="P10" s="69"/>
      <c r="Q10" s="69"/>
      <c r="R10" s="69"/>
      <c r="S10" s="69"/>
      <c r="T10" s="69"/>
      <c r="U10" s="70"/>
      <c r="V10" s="65" t="s">
        <v>127</v>
      </c>
      <c r="W10" s="66"/>
      <c r="X10" s="66"/>
      <c r="Y10" s="66"/>
      <c r="Z10" s="66"/>
      <c r="AA10" s="66"/>
      <c r="AB10" s="66"/>
      <c r="AC10" s="66"/>
      <c r="AD10" s="66"/>
      <c r="AE10" s="66"/>
      <c r="AF10" s="67"/>
    </row>
  </sheetData>
  <mergeCells count="11">
    <mergeCell ref="A1:AF1"/>
    <mergeCell ref="A6:AF6"/>
    <mergeCell ref="A7:AF7"/>
    <mergeCell ref="V10:AF10"/>
    <mergeCell ref="K10:U10"/>
    <mergeCell ref="D10:J10"/>
    <mergeCell ref="A10:C10"/>
    <mergeCell ref="A9:C9"/>
    <mergeCell ref="D9:J9"/>
    <mergeCell ref="K9:U9"/>
    <mergeCell ref="V9:AF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zoomScale="90" zoomScaleNormal="90" workbookViewId="0">
      <selection activeCell="A5" sqref="A5:F5"/>
    </sheetView>
  </sheetViews>
  <sheetFormatPr defaultRowHeight="12.75"/>
  <cols>
    <col min="2" max="2" width="43.1640625" customWidth="1"/>
    <col min="3" max="3" width="22.83203125" customWidth="1"/>
    <col min="4" max="4" width="24.6640625" customWidth="1"/>
    <col min="5" max="5" width="22.33203125" customWidth="1"/>
    <col min="6" max="6" width="39.6640625" customWidth="1"/>
  </cols>
  <sheetData>
    <row r="1" spans="1:6" ht="17.100000000000001" customHeight="1">
      <c r="A1" s="78" t="s">
        <v>177</v>
      </c>
    </row>
    <row r="2" spans="1:6" ht="62.1" customHeight="1">
      <c r="A2" s="24" t="s">
        <v>56</v>
      </c>
      <c r="B2" s="24" t="s">
        <v>57</v>
      </c>
      <c r="C2" s="24" t="s">
        <v>58</v>
      </c>
      <c r="D2" s="24" t="s">
        <v>59</v>
      </c>
      <c r="E2" s="24" t="s">
        <v>60</v>
      </c>
      <c r="F2" s="24" t="s">
        <v>61</v>
      </c>
    </row>
    <row r="3" spans="1:6" ht="123" customHeight="1">
      <c r="A3" s="25">
        <v>1</v>
      </c>
      <c r="B3" s="23" t="s">
        <v>173</v>
      </c>
      <c r="C3" s="6" t="s">
        <v>62</v>
      </c>
      <c r="D3" s="23" t="s">
        <v>163</v>
      </c>
      <c r="E3" s="22">
        <v>145.5</v>
      </c>
      <c r="F3" s="6" t="s">
        <v>63</v>
      </c>
    </row>
    <row r="4" spans="1:6" ht="124.5" customHeight="1">
      <c r="A4" s="25">
        <v>2</v>
      </c>
      <c r="B4" s="23" t="s">
        <v>174</v>
      </c>
      <c r="C4" s="6" t="s">
        <v>62</v>
      </c>
      <c r="D4" s="23" t="s">
        <v>128</v>
      </c>
      <c r="E4" s="22">
        <v>145.5</v>
      </c>
      <c r="F4" s="6" t="s">
        <v>63</v>
      </c>
    </row>
    <row r="5" spans="1:6" ht="46.15" customHeight="1">
      <c r="A5" s="77" t="s">
        <v>176</v>
      </c>
      <c r="B5" s="77"/>
      <c r="C5" s="77"/>
      <c r="D5" s="77"/>
      <c r="E5" s="77"/>
      <c r="F5" s="77"/>
    </row>
    <row r="6" spans="1:6" ht="17.100000000000001" customHeight="1">
      <c r="A6" s="26"/>
    </row>
  </sheetData>
  <mergeCells count="1">
    <mergeCell ref="A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титул</vt:lpstr>
      <vt:lpstr>таблица 1</vt:lpstr>
      <vt:lpstr>таблица 2</vt:lpstr>
      <vt:lpstr>таблица 3</vt:lpstr>
      <vt:lpstr>задания</vt:lpstr>
      <vt:lpstr>мероприятия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Полина</cp:lastModifiedBy>
  <cp:lastPrinted>2021-06-07T07:05:32Z</cp:lastPrinted>
  <dcterms:created xsi:type="dcterms:W3CDTF">2021-05-04T08:39:29Z</dcterms:created>
  <dcterms:modified xsi:type="dcterms:W3CDTF">2021-12-29T11:28:09Z</dcterms:modified>
</cp:coreProperties>
</file>